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3.233\disk1\ｻｰﾊﾞｰ共通\部数表\部数表（2023.5）\"/>
    </mc:Choice>
  </mc:AlternateContent>
  <xr:revisionPtr revIDLastSave="0" documentId="13_ncr:1_{2A4FA2FE-2363-460A-888E-9BA019072501}" xr6:coauthVersionLast="47" xr6:coauthVersionMax="47" xr10:uidLastSave="{00000000-0000-0000-0000-000000000000}"/>
  <bookViews>
    <workbookView xWindow="-120" yWindow="-120" windowWidth="19440" windowHeight="1500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</workbook>
</file>

<file path=xl/calcChain.xml><?xml version="1.0" encoding="utf-8"?>
<calcChain xmlns="http://schemas.openxmlformats.org/spreadsheetml/2006/main">
  <c r="Z20" i="11" l="1"/>
  <c r="Z12" i="11"/>
  <c r="U52" i="11"/>
  <c r="U46" i="11"/>
  <c r="U37" i="11"/>
  <c r="U22" i="11"/>
  <c r="U15" i="11"/>
  <c r="Q23" i="11"/>
  <c r="Q37" i="11"/>
  <c r="M52" i="11"/>
  <c r="M44" i="11"/>
  <c r="M39" i="11"/>
  <c r="M32" i="11"/>
  <c r="M25" i="11"/>
  <c r="M13" i="11"/>
  <c r="I13" i="11"/>
  <c r="I19" i="11"/>
  <c r="H19" i="11"/>
  <c r="I23" i="11"/>
  <c r="I31" i="11"/>
  <c r="H31" i="11"/>
  <c r="I41" i="11"/>
  <c r="H41" i="11"/>
  <c r="L39" i="11"/>
  <c r="P37" i="11"/>
  <c r="T37" i="11"/>
  <c r="T46" i="11"/>
  <c r="T52" i="11"/>
  <c r="Q52" i="11"/>
  <c r="P52" i="11"/>
  <c r="L52" i="11"/>
  <c r="I52" i="11"/>
  <c r="H52" i="11"/>
  <c r="Z47" i="6"/>
  <c r="Z45" i="6"/>
  <c r="V53" i="20"/>
  <c r="U53" i="20"/>
  <c r="Q53" i="20"/>
  <c r="AD49" i="20" s="1"/>
  <c r="P53" i="20"/>
  <c r="M53" i="20"/>
  <c r="L53" i="20"/>
  <c r="I53" i="20"/>
  <c r="H53" i="20"/>
  <c r="AC45" i="20"/>
  <c r="AC46" i="20"/>
  <c r="AC51" i="20"/>
  <c r="AC48" i="20"/>
  <c r="AD48" i="12"/>
  <c r="AD47" i="12"/>
  <c r="AD45" i="12"/>
  <c r="AD44" i="12"/>
  <c r="AD42" i="12"/>
  <c r="AD50" i="12" s="1"/>
  <c r="AD41" i="12"/>
  <c r="AC48" i="12"/>
  <c r="AC47" i="12"/>
  <c r="AC45" i="12"/>
  <c r="AC44" i="12"/>
  <c r="AC42" i="12"/>
  <c r="AC41" i="12"/>
  <c r="AC27" i="12"/>
  <c r="AC13" i="12"/>
  <c r="Y21" i="12"/>
  <c r="Y31" i="12"/>
  <c r="Y37" i="12"/>
  <c r="Z50" i="12"/>
  <c r="Z42" i="12"/>
  <c r="Y50" i="12"/>
  <c r="V50" i="12"/>
  <c r="U50" i="12"/>
  <c r="V43" i="12"/>
  <c r="U43" i="12"/>
  <c r="V34" i="12"/>
  <c r="U34" i="12"/>
  <c r="V26" i="12"/>
  <c r="U26" i="12"/>
  <c r="V21" i="12"/>
  <c r="U21" i="12"/>
  <c r="Q22" i="12"/>
  <c r="P22" i="12"/>
  <c r="Q15" i="12"/>
  <c r="P15" i="12"/>
  <c r="Q32" i="12"/>
  <c r="P32" i="12"/>
  <c r="Q39" i="12"/>
  <c r="P39" i="12"/>
  <c r="Q50" i="12"/>
  <c r="P50" i="12"/>
  <c r="M50" i="12"/>
  <c r="L50" i="12"/>
  <c r="M42" i="12"/>
  <c r="L42" i="12"/>
  <c r="M26" i="12"/>
  <c r="L26" i="12"/>
  <c r="M18" i="12"/>
  <c r="L18" i="12"/>
  <c r="I15" i="12"/>
  <c r="H15" i="12"/>
  <c r="I23" i="12"/>
  <c r="H23" i="12"/>
  <c r="I29" i="12"/>
  <c r="H29" i="12"/>
  <c r="I39" i="12"/>
  <c r="H39" i="12"/>
  <c r="I50" i="12"/>
  <c r="H50" i="12"/>
  <c r="Z50" i="11"/>
  <c r="Z49" i="11"/>
  <c r="Z47" i="11"/>
  <c r="Z46" i="11"/>
  <c r="Z45" i="11"/>
  <c r="Y49" i="11"/>
  <c r="Y50" i="11"/>
  <c r="Y47" i="11"/>
  <c r="Y46" i="11"/>
  <c r="Y45" i="11"/>
  <c r="V54" i="18"/>
  <c r="V53" i="18"/>
  <c r="V52" i="18"/>
  <c r="W47" i="18"/>
  <c r="V47" i="18"/>
  <c r="W35" i="18"/>
  <c r="V35" i="18"/>
  <c r="W30" i="18"/>
  <c r="V30" i="18"/>
  <c r="W22" i="18"/>
  <c r="V22" i="18"/>
  <c r="W17" i="18"/>
  <c r="V17" i="18"/>
  <c r="T55" i="18"/>
  <c r="S55" i="18"/>
  <c r="T43" i="18"/>
  <c r="S43" i="18"/>
  <c r="T26" i="18"/>
  <c r="S26" i="18"/>
  <c r="T18" i="18"/>
  <c r="S18" i="18"/>
  <c r="Q55" i="18"/>
  <c r="P55" i="18"/>
  <c r="Q47" i="18"/>
  <c r="P47" i="18"/>
  <c r="Q42" i="18"/>
  <c r="P42" i="18"/>
  <c r="Q27" i="18"/>
  <c r="P27" i="18"/>
  <c r="Q15" i="18"/>
  <c r="P15" i="18"/>
  <c r="L55" i="18"/>
  <c r="M55" i="18"/>
  <c r="M50" i="18"/>
  <c r="L50" i="18"/>
  <c r="M40" i="18"/>
  <c r="L40" i="18"/>
  <c r="M33" i="18"/>
  <c r="L33" i="18"/>
  <c r="M23" i="18"/>
  <c r="L23" i="18"/>
  <c r="M17" i="18"/>
  <c r="L17" i="18"/>
  <c r="J40" i="18"/>
  <c r="I40" i="18"/>
  <c r="J33" i="18"/>
  <c r="I33" i="18"/>
  <c r="J22" i="18"/>
  <c r="I22" i="18"/>
  <c r="G55" i="18"/>
  <c r="F55" i="18"/>
  <c r="G45" i="18"/>
  <c r="F45" i="18"/>
  <c r="G39" i="18"/>
  <c r="F39" i="18"/>
  <c r="G31" i="18"/>
  <c r="F31" i="18"/>
  <c r="G23" i="18"/>
  <c r="F23" i="18"/>
  <c r="F14" i="19"/>
  <c r="F24" i="19"/>
  <c r="C14" i="19"/>
  <c r="C24" i="19"/>
  <c r="E53" i="20"/>
  <c r="AD48" i="20"/>
  <c r="AD46" i="20"/>
  <c r="AD45" i="20"/>
  <c r="D144" i="19"/>
  <c r="E144" i="19"/>
  <c r="F144" i="19"/>
  <c r="C144" i="19"/>
  <c r="AE32" i="10"/>
  <c r="AA34" i="10"/>
  <c r="AA33" i="10"/>
  <c r="AA32" i="10"/>
  <c r="F22" i="19"/>
  <c r="C143" i="19"/>
  <c r="C150" i="19"/>
  <c r="C155" i="19"/>
  <c r="C156" i="19"/>
  <c r="C157" i="19"/>
  <c r="C145" i="19"/>
  <c r="C146" i="19"/>
  <c r="C141" i="19"/>
  <c r="C139" i="19"/>
  <c r="C138" i="19"/>
  <c r="C137" i="19"/>
  <c r="C135" i="19"/>
  <c r="C134" i="19"/>
  <c r="C132" i="19"/>
  <c r="C130" i="19"/>
  <c r="C129" i="19"/>
  <c r="C124" i="19"/>
  <c r="C125" i="19"/>
  <c r="C121" i="19"/>
  <c r="C122" i="19"/>
  <c r="C123" i="19"/>
  <c r="C126" i="19"/>
  <c r="C127" i="19"/>
  <c r="C120" i="19"/>
  <c r="C119" i="19"/>
  <c r="C118" i="19"/>
  <c r="C115" i="19"/>
  <c r="C114" i="19"/>
  <c r="C113" i="19"/>
  <c r="C108" i="19"/>
  <c r="C109" i="19"/>
  <c r="C110" i="19"/>
  <c r="C111" i="19"/>
  <c r="AA43" i="6"/>
  <c r="V41" i="20"/>
  <c r="I32" i="20"/>
  <c r="H32" i="20"/>
  <c r="Z48" i="6"/>
  <c r="Z44" i="6"/>
  <c r="Z43" i="6"/>
  <c r="F150" i="19"/>
  <c r="F152" i="19"/>
  <c r="F153" i="19"/>
  <c r="F154" i="19"/>
  <c r="F155" i="19"/>
  <c r="F156" i="19"/>
  <c r="F157" i="19"/>
  <c r="F148" i="19"/>
  <c r="F145" i="19"/>
  <c r="F146" i="19"/>
  <c r="F143" i="19"/>
  <c r="F141" i="19"/>
  <c r="F139" i="19"/>
  <c r="F138" i="19"/>
  <c r="F135" i="19"/>
  <c r="F134" i="19"/>
  <c r="F132" i="19"/>
  <c r="F131" i="19"/>
  <c r="F130" i="19"/>
  <c r="F129" i="19"/>
  <c r="F119" i="19"/>
  <c r="F120" i="19"/>
  <c r="F121" i="19"/>
  <c r="F122" i="19"/>
  <c r="F123" i="19"/>
  <c r="F124" i="19"/>
  <c r="F125" i="19"/>
  <c r="F126" i="19"/>
  <c r="F127" i="19"/>
  <c r="F118" i="19"/>
  <c r="F115" i="19"/>
  <c r="F114" i="19"/>
  <c r="F113" i="19"/>
  <c r="F108" i="19"/>
  <c r="F111" i="19"/>
  <c r="F110" i="19"/>
  <c r="F109" i="19"/>
  <c r="F106" i="19"/>
  <c r="F104" i="19"/>
  <c r="F103" i="19"/>
  <c r="F101" i="19"/>
  <c r="F91" i="19"/>
  <c r="F92" i="19"/>
  <c r="F93" i="19"/>
  <c r="F94" i="19"/>
  <c r="F95" i="19"/>
  <c r="F96" i="19"/>
  <c r="F97" i="19"/>
  <c r="F98" i="19"/>
  <c r="F99" i="19"/>
  <c r="F90" i="19"/>
  <c r="E12" i="19"/>
  <c r="F88" i="19"/>
  <c r="F87" i="19"/>
  <c r="F86" i="19"/>
  <c r="F85" i="19"/>
  <c r="F84" i="19"/>
  <c r="F83" i="19"/>
  <c r="F82" i="19"/>
  <c r="F80" i="19"/>
  <c r="F79" i="19"/>
  <c r="F75" i="19"/>
  <c r="F74" i="19"/>
  <c r="F73" i="19"/>
  <c r="F72" i="19"/>
  <c r="F71" i="19"/>
  <c r="F69" i="19"/>
  <c r="F68" i="19"/>
  <c r="F64" i="19"/>
  <c r="F65" i="19"/>
  <c r="F66" i="19"/>
  <c r="F63" i="19"/>
  <c r="F61" i="19"/>
  <c r="F60" i="19"/>
  <c r="F52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27" i="19"/>
  <c r="F28" i="19"/>
  <c r="F29" i="19"/>
  <c r="F30" i="19"/>
  <c r="F31" i="19"/>
  <c r="F26" i="19"/>
  <c r="F23" i="19"/>
  <c r="F21" i="19"/>
  <c r="F20" i="19"/>
  <c r="F18" i="19"/>
  <c r="F17" i="19"/>
  <c r="F16" i="19"/>
  <c r="F12" i="19"/>
  <c r="F11" i="19"/>
  <c r="F10" i="19"/>
  <c r="F7" i="19"/>
  <c r="F8" i="19"/>
  <c r="F6" i="19"/>
  <c r="E146" i="19"/>
  <c r="E145" i="19"/>
  <c r="E143" i="19"/>
  <c r="E141" i="19"/>
  <c r="E138" i="19"/>
  <c r="E134" i="19"/>
  <c r="E130" i="19"/>
  <c r="E129" i="19"/>
  <c r="E124" i="19"/>
  <c r="E120" i="19"/>
  <c r="E121" i="19"/>
  <c r="E122" i="19"/>
  <c r="E123" i="19"/>
  <c r="E125" i="19"/>
  <c r="E126" i="19"/>
  <c r="E119" i="19"/>
  <c r="E114" i="19"/>
  <c r="E109" i="19"/>
  <c r="E110" i="19"/>
  <c r="E104" i="19"/>
  <c r="E103" i="19"/>
  <c r="E101" i="19"/>
  <c r="E98" i="19"/>
  <c r="E97" i="19"/>
  <c r="E96" i="19"/>
  <c r="E94" i="19"/>
  <c r="E93" i="19"/>
  <c r="E92" i="19"/>
  <c r="E91" i="19"/>
  <c r="E90" i="19"/>
  <c r="E83" i="19"/>
  <c r="E84" i="19"/>
  <c r="E85" i="19"/>
  <c r="E86" i="19"/>
  <c r="E87" i="19"/>
  <c r="E88" i="19"/>
  <c r="E82" i="19"/>
  <c r="E80" i="19"/>
  <c r="E79" i="19"/>
  <c r="E75" i="19"/>
  <c r="E74" i="19"/>
  <c r="E73" i="19"/>
  <c r="E72" i="19"/>
  <c r="E71" i="19"/>
  <c r="E69" i="19"/>
  <c r="E68" i="19"/>
  <c r="E64" i="19"/>
  <c r="E65" i="19"/>
  <c r="E66" i="19"/>
  <c r="E63" i="19"/>
  <c r="E61" i="19"/>
  <c r="E60" i="19"/>
  <c r="E45" i="19"/>
  <c r="E43" i="19"/>
  <c r="E42" i="19"/>
  <c r="E41" i="19"/>
  <c r="E39" i="19"/>
  <c r="E38" i="19"/>
  <c r="E37" i="19"/>
  <c r="E34" i="19"/>
  <c r="E33" i="19"/>
  <c r="E31" i="19"/>
  <c r="E30" i="19"/>
  <c r="E29" i="19"/>
  <c r="E28" i="19"/>
  <c r="E27" i="19"/>
  <c r="E26" i="19"/>
  <c r="E21" i="19"/>
  <c r="E22" i="19"/>
  <c r="E20" i="19"/>
  <c r="E18" i="19"/>
  <c r="E17" i="19"/>
  <c r="E14" i="19"/>
  <c r="E11" i="19"/>
  <c r="E10" i="19"/>
  <c r="E6" i="19"/>
  <c r="D151" i="19"/>
  <c r="D155" i="19"/>
  <c r="D156" i="19"/>
  <c r="D157" i="19"/>
  <c r="D145" i="19"/>
  <c r="D146" i="19"/>
  <c r="D143" i="19"/>
  <c r="D139" i="19"/>
  <c r="D138" i="19"/>
  <c r="D137" i="19"/>
  <c r="D132" i="19"/>
  <c r="D133" i="19"/>
  <c r="D130" i="19"/>
  <c r="D135" i="19"/>
  <c r="D129" i="19"/>
  <c r="D126" i="19"/>
  <c r="D118" i="19"/>
  <c r="D115" i="19"/>
  <c r="D114" i="19"/>
  <c r="D113" i="19"/>
  <c r="D111" i="19"/>
  <c r="D110" i="19"/>
  <c r="D109" i="19"/>
  <c r="D108" i="19"/>
  <c r="D104" i="19"/>
  <c r="D105" i="19"/>
  <c r="D106" i="19"/>
  <c r="D103" i="19"/>
  <c r="D101" i="19"/>
  <c r="D98" i="19"/>
  <c r="D85" i="19"/>
  <c r="D80" i="19"/>
  <c r="D79" i="19"/>
  <c r="D64" i="19"/>
  <c r="D63" i="19"/>
  <c r="D61" i="19"/>
  <c r="D60" i="19"/>
  <c r="D43" i="19"/>
  <c r="D44" i="19"/>
  <c r="D45" i="19"/>
  <c r="D42" i="19"/>
  <c r="D35" i="19"/>
  <c r="D34" i="19"/>
  <c r="D33" i="19"/>
  <c r="D30" i="19"/>
  <c r="D31" i="19"/>
  <c r="D22" i="19"/>
  <c r="D21" i="19"/>
  <c r="D20" i="19"/>
  <c r="D16" i="19"/>
  <c r="D17" i="19"/>
  <c r="D18" i="19"/>
  <c r="D12" i="19"/>
  <c r="D10" i="19"/>
  <c r="D8" i="19"/>
  <c r="D7" i="19"/>
  <c r="D6" i="19"/>
  <c r="Z48" i="11" l="1"/>
  <c r="Z52" i="11" s="1"/>
  <c r="Y48" i="11"/>
  <c r="AC49" i="20"/>
  <c r="F19" i="13"/>
  <c r="D160" i="19"/>
  <c r="D159" i="19"/>
  <c r="C105" i="19"/>
  <c r="C104" i="19"/>
  <c r="C103" i="19"/>
  <c r="C101" i="19"/>
  <c r="C99" i="19"/>
  <c r="C96" i="19"/>
  <c r="C97" i="19"/>
  <c r="C98" i="19"/>
  <c r="C95" i="19"/>
  <c r="C94" i="19"/>
  <c r="C93" i="19"/>
  <c r="C92" i="19"/>
  <c r="C91" i="19"/>
  <c r="C90" i="19"/>
  <c r="C80" i="19"/>
  <c r="C88" i="19"/>
  <c r="C83" i="19"/>
  <c r="C84" i="19"/>
  <c r="C85" i="19"/>
  <c r="C86" i="19"/>
  <c r="C87" i="19"/>
  <c r="C82" i="19"/>
  <c r="C75" i="19"/>
  <c r="C74" i="19"/>
  <c r="C73" i="19"/>
  <c r="C72" i="19"/>
  <c r="C71" i="19"/>
  <c r="C69" i="19"/>
  <c r="C65" i="19"/>
  <c r="C66" i="19"/>
  <c r="C64" i="19"/>
  <c r="C63" i="19"/>
  <c r="C61" i="19"/>
  <c r="C60" i="19"/>
  <c r="C39" i="19"/>
  <c r="C40" i="19"/>
  <c r="C41" i="19"/>
  <c r="C42" i="19"/>
  <c r="C43" i="19"/>
  <c r="C45" i="19"/>
  <c r="C44" i="19"/>
  <c r="C38" i="19"/>
  <c r="C37" i="19"/>
  <c r="C34" i="19"/>
  <c r="C35" i="19"/>
  <c r="C33" i="19"/>
  <c r="C31" i="19"/>
  <c r="C30" i="19"/>
  <c r="C29" i="19"/>
  <c r="C28" i="19"/>
  <c r="C27" i="19"/>
  <c r="C26" i="19"/>
  <c r="C23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7" i="19"/>
  <c r="B152" i="19"/>
  <c r="B153" i="19"/>
  <c r="B156" i="19"/>
  <c r="B154" i="19"/>
  <c r="B155" i="19"/>
  <c r="B151" i="19"/>
  <c r="B150" i="19"/>
  <c r="B148" i="19"/>
  <c r="B146" i="19"/>
  <c r="B145" i="19"/>
  <c r="B144" i="19"/>
  <c r="B143" i="19"/>
  <c r="B141" i="19"/>
  <c r="B138" i="19"/>
  <c r="B139" i="19"/>
  <c r="B137" i="19"/>
  <c r="B135" i="19"/>
  <c r="B134" i="19"/>
  <c r="B133" i="19"/>
  <c r="B132" i="19"/>
  <c r="B131" i="19"/>
  <c r="B130" i="19"/>
  <c r="B129" i="19"/>
  <c r="B127" i="19"/>
  <c r="B121" i="19"/>
  <c r="B122" i="19"/>
  <c r="B123" i="19"/>
  <c r="B124" i="19"/>
  <c r="B125" i="19"/>
  <c r="B126" i="19"/>
  <c r="B120" i="19"/>
  <c r="B119" i="19"/>
  <c r="B118" i="19"/>
  <c r="B115" i="19"/>
  <c r="B114" i="19"/>
  <c r="B113" i="19"/>
  <c r="B111" i="19"/>
  <c r="B109" i="19"/>
  <c r="B110" i="19"/>
  <c r="B108" i="19"/>
  <c r="B106" i="19"/>
  <c r="B105" i="19"/>
  <c r="B104" i="19"/>
  <c r="B103" i="19"/>
  <c r="B101" i="19"/>
  <c r="B99" i="19"/>
  <c r="B96" i="19"/>
  <c r="B97" i="19"/>
  <c r="B98" i="19"/>
  <c r="B95" i="19"/>
  <c r="B94" i="19"/>
  <c r="B93" i="19"/>
  <c r="B92" i="19"/>
  <c r="B91" i="19"/>
  <c r="B90" i="19"/>
  <c r="B88" i="19"/>
  <c r="B83" i="19"/>
  <c r="B84" i="19"/>
  <c r="B85" i="19"/>
  <c r="B86" i="19"/>
  <c r="B87" i="19"/>
  <c r="B82" i="19"/>
  <c r="B79" i="19"/>
  <c r="B80" i="19"/>
  <c r="B77" i="19"/>
  <c r="B75" i="19"/>
  <c r="B74" i="19"/>
  <c r="B73" i="19"/>
  <c r="B72" i="19"/>
  <c r="B71" i="19"/>
  <c r="B69" i="19"/>
  <c r="B68" i="19"/>
  <c r="B66" i="19"/>
  <c r="B65" i="19"/>
  <c r="B64" i="19"/>
  <c r="B63" i="19"/>
  <c r="B60" i="19"/>
  <c r="B61" i="19"/>
  <c r="B54" i="19"/>
  <c r="G54" i="19" s="1"/>
  <c r="B52" i="19"/>
  <c r="B53" i="19"/>
  <c r="B51" i="19"/>
  <c r="B48" i="19"/>
  <c r="B49" i="19"/>
  <c r="B50" i="19"/>
  <c r="B47" i="19"/>
  <c r="B42" i="19"/>
  <c r="B43" i="19"/>
  <c r="B44" i="19"/>
  <c r="B45" i="19"/>
  <c r="B41" i="19"/>
  <c r="B40" i="19"/>
  <c r="B39" i="19"/>
  <c r="B38" i="19"/>
  <c r="B37" i="19"/>
  <c r="B35" i="19"/>
  <c r="B34" i="19"/>
  <c r="B33" i="19"/>
  <c r="B31" i="19"/>
  <c r="B30" i="19"/>
  <c r="B29" i="19"/>
  <c r="B28" i="19"/>
  <c r="B27" i="19"/>
  <c r="B26" i="19"/>
  <c r="B24" i="19"/>
  <c r="B22" i="19"/>
  <c r="B23" i="19"/>
  <c r="B21" i="19"/>
  <c r="B20" i="19"/>
  <c r="B18" i="19"/>
  <c r="B17" i="19"/>
  <c r="B16" i="19"/>
  <c r="B14" i="19"/>
  <c r="B12" i="19"/>
  <c r="B11" i="19"/>
  <c r="B10" i="19"/>
  <c r="B8" i="19"/>
  <c r="B7" i="19"/>
  <c r="B6" i="19"/>
  <c r="M34" i="20"/>
  <c r="M28" i="20"/>
  <c r="M18" i="20"/>
  <c r="L18" i="20"/>
  <c r="E50" i="12"/>
  <c r="AD35" i="20"/>
  <c r="AC35" i="20"/>
  <c r="AD30" i="20"/>
  <c r="AC30" i="20"/>
  <c r="AD25" i="20"/>
  <c r="AC25" i="20"/>
  <c r="AD17" i="20"/>
  <c r="AC17" i="20"/>
  <c r="AD12" i="20"/>
  <c r="AC12" i="20"/>
  <c r="AD51" i="20" l="1"/>
  <c r="J19" i="13" s="1"/>
  <c r="C159" i="19"/>
  <c r="D50" i="12" l="1"/>
  <c r="V5" i="20"/>
  <c r="V2" i="20"/>
  <c r="M6" i="20"/>
  <c r="M4" i="20"/>
  <c r="E4" i="20"/>
  <c r="B4" i="20"/>
  <c r="B1" i="20"/>
  <c r="Z53" i="20"/>
  <c r="Y53" i="20"/>
  <c r="D53" i="20"/>
  <c r="V46" i="20"/>
  <c r="U46" i="20"/>
  <c r="Q45" i="20"/>
  <c r="P45" i="20"/>
  <c r="Z42" i="20"/>
  <c r="Y42" i="20"/>
  <c r="I42" i="20"/>
  <c r="H42" i="20"/>
  <c r="U41" i="20"/>
  <c r="Q34" i="20"/>
  <c r="P34" i="20"/>
  <c r="L34" i="20"/>
  <c r="L28" i="20"/>
  <c r="Q27" i="20"/>
  <c r="P27" i="20"/>
  <c r="Z26" i="20"/>
  <c r="Y26" i="20"/>
  <c r="V20" i="20"/>
  <c r="U20" i="20"/>
  <c r="I19" i="20"/>
  <c r="H19" i="20"/>
  <c r="Z17" i="20"/>
  <c r="Y17" i="20"/>
  <c r="Q16" i="20"/>
  <c r="P16" i="20"/>
  <c r="M19" i="9"/>
  <c r="E52" i="11"/>
  <c r="D52" i="11"/>
  <c r="V29" i="6"/>
  <c r="U29" i="6"/>
  <c r="B1" i="12"/>
  <c r="B1" i="6"/>
  <c r="B1" i="11"/>
  <c r="B1" i="18"/>
  <c r="G131" i="19"/>
  <c r="G40" i="19"/>
  <c r="G145" i="19"/>
  <c r="G23" i="19"/>
  <c r="G77" i="19"/>
  <c r="G53" i="19"/>
  <c r="G51" i="19"/>
  <c r="G48" i="19"/>
  <c r="G49" i="19"/>
  <c r="G50" i="19"/>
  <c r="G47" i="19"/>
  <c r="E160" i="19"/>
  <c r="G133" i="19"/>
  <c r="H19" i="13" l="1"/>
  <c r="AC53" i="20"/>
  <c r="G125" i="19"/>
  <c r="G111" i="19"/>
  <c r="G29" i="19"/>
  <c r="G68" i="19"/>
  <c r="G93" i="19"/>
  <c r="G90" i="19"/>
  <c r="G150" i="19"/>
  <c r="G105" i="19"/>
  <c r="G52" i="19"/>
  <c r="G154" i="19"/>
  <c r="G144" i="19"/>
  <c r="G155" i="19"/>
  <c r="G153" i="19"/>
  <c r="B160" i="19"/>
  <c r="G135" i="19"/>
  <c r="G124" i="19"/>
  <c r="G120" i="19"/>
  <c r="G118" i="19"/>
  <c r="G108" i="19"/>
  <c r="G106" i="19"/>
  <c r="G101" i="19"/>
  <c r="G99" i="19"/>
  <c r="G95" i="19"/>
  <c r="G44" i="19"/>
  <c r="G26" i="19"/>
  <c r="G24" i="19"/>
  <c r="G14" i="19"/>
  <c r="G157" i="19"/>
  <c r="G85" i="19"/>
  <c r="G121" i="19"/>
  <c r="G132" i="19"/>
  <c r="G74" i="19"/>
  <c r="G86" i="19"/>
  <c r="G91" i="19"/>
  <c r="G138" i="19"/>
  <c r="G87" i="19"/>
  <c r="G97" i="19"/>
  <c r="G141" i="19"/>
  <c r="F160" i="19"/>
  <c r="G66" i="19"/>
  <c r="G11" i="19"/>
  <c r="G45" i="19"/>
  <c r="G96" i="19"/>
  <c r="G27" i="19"/>
  <c r="G63" i="19"/>
  <c r="G37" i="19"/>
  <c r="G152" i="19"/>
  <c r="G146" i="19"/>
  <c r="G123" i="19"/>
  <c r="G119" i="19"/>
  <c r="G127" i="19"/>
  <c r="G113" i="19"/>
  <c r="G109" i="19"/>
  <c r="G103" i="19"/>
  <c r="G92" i="19"/>
  <c r="G71" i="19"/>
  <c r="G69" i="19"/>
  <c r="G65" i="19"/>
  <c r="G42" i="19"/>
  <c r="G41" i="19"/>
  <c r="G10" i="19"/>
  <c r="G134" i="19"/>
  <c r="G110" i="19"/>
  <c r="G104" i="19"/>
  <c r="G94" i="19"/>
  <c r="G84" i="19"/>
  <c r="G83" i="19"/>
  <c r="G82" i="19"/>
  <c r="G80" i="19"/>
  <c r="F159" i="19"/>
  <c r="G38" i="19"/>
  <c r="G21" i="19"/>
  <c r="E159" i="19"/>
  <c r="E162" i="19" s="1"/>
  <c r="G129" i="19"/>
  <c r="G115" i="19"/>
  <c r="G114" i="19"/>
  <c r="G79" i="19"/>
  <c r="G64" i="19"/>
  <c r="G61" i="19"/>
  <c r="G60" i="19"/>
  <c r="G43" i="19"/>
  <c r="G33" i="19"/>
  <c r="G20" i="19"/>
  <c r="G8" i="19"/>
  <c r="G7" i="19"/>
  <c r="G156" i="19"/>
  <c r="G143" i="19"/>
  <c r="G139" i="19"/>
  <c r="G137" i="19"/>
  <c r="G130" i="19"/>
  <c r="G126" i="19"/>
  <c r="G122" i="19"/>
  <c r="G98" i="19"/>
  <c r="G88" i="19"/>
  <c r="G73" i="19"/>
  <c r="G72" i="19"/>
  <c r="G75" i="19"/>
  <c r="G39" i="19"/>
  <c r="G35" i="19"/>
  <c r="G28" i="19"/>
  <c r="G22" i="19"/>
  <c r="G12" i="19"/>
  <c r="G6" i="19"/>
  <c r="G34" i="19"/>
  <c r="G30" i="19"/>
  <c r="G31" i="19"/>
  <c r="G18" i="19"/>
  <c r="G17" i="19"/>
  <c r="G16" i="19"/>
  <c r="G151" i="19"/>
  <c r="C160" i="19"/>
  <c r="C162" i="19" s="1"/>
  <c r="G148" i="19"/>
  <c r="B159" i="19"/>
  <c r="AD53" i="20" l="1"/>
  <c r="I4" i="20" s="1"/>
  <c r="G159" i="19"/>
  <c r="G160" i="19"/>
  <c r="B162" i="19"/>
  <c r="D162" i="19"/>
  <c r="L19" i="13"/>
  <c r="F162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D6" i="18"/>
  <c r="B6" i="18"/>
  <c r="B4" i="6"/>
  <c r="L4" i="6"/>
  <c r="E4" i="6"/>
  <c r="AE17" i="10"/>
  <c r="AD27" i="12"/>
  <c r="AD13" i="12"/>
  <c r="Z37" i="12"/>
  <c r="Z31" i="12"/>
  <c r="Z21" i="12"/>
  <c r="Z36" i="11"/>
  <c r="Z25" i="11"/>
  <c r="Q42" i="11"/>
  <c r="Q12" i="11"/>
  <c r="AA48" i="6"/>
  <c r="AA44" i="6"/>
  <c r="Y42" i="12"/>
  <c r="V49" i="6"/>
  <c r="U49" i="6"/>
  <c r="Q49" i="6"/>
  <c r="P49" i="6"/>
  <c r="M49" i="6"/>
  <c r="L49" i="6"/>
  <c r="E49" i="6"/>
  <c r="D49" i="6"/>
  <c r="I44" i="6"/>
  <c r="H44" i="6"/>
  <c r="E43" i="6"/>
  <c r="D43" i="6"/>
  <c r="V42" i="6"/>
  <c r="U42" i="6"/>
  <c r="M42" i="6"/>
  <c r="L42" i="6"/>
  <c r="Q41" i="6"/>
  <c r="P41" i="6"/>
  <c r="I37" i="6"/>
  <c r="H37" i="6"/>
  <c r="E37" i="6"/>
  <c r="D37" i="6"/>
  <c r="M35" i="6"/>
  <c r="L35" i="6"/>
  <c r="AA34" i="6"/>
  <c r="Z34" i="6"/>
  <c r="Q34" i="6"/>
  <c r="P34" i="6"/>
  <c r="Q28" i="6"/>
  <c r="P28" i="6"/>
  <c r="I28" i="6"/>
  <c r="H28" i="6"/>
  <c r="AA24" i="6"/>
  <c r="AA47" i="6" s="1"/>
  <c r="Z24" i="6"/>
  <c r="M21" i="6"/>
  <c r="L21" i="6"/>
  <c r="I21" i="6"/>
  <c r="H21" i="6"/>
  <c r="Z46" i="6" s="1"/>
  <c r="AA19" i="6"/>
  <c r="Z19" i="6"/>
  <c r="V17" i="6"/>
  <c r="U17" i="6"/>
  <c r="Q15" i="6"/>
  <c r="P15" i="6"/>
  <c r="M15" i="6"/>
  <c r="L15" i="6"/>
  <c r="AA12" i="6"/>
  <c r="Z12" i="6"/>
  <c r="I12" i="6"/>
  <c r="AA45" i="6" s="1"/>
  <c r="H12" i="6"/>
  <c r="T22" i="11"/>
  <c r="P12" i="11"/>
  <c r="P42" i="11"/>
  <c r="P23" i="11"/>
  <c r="L44" i="11"/>
  <c r="AC50" i="12" l="1"/>
  <c r="AA46" i="6"/>
  <c r="AA49" i="6" s="1"/>
  <c r="H4" i="6" s="1"/>
  <c r="G162" i="19"/>
  <c r="F18" i="13"/>
  <c r="L25" i="11"/>
  <c r="L32" i="11"/>
  <c r="L13" i="11"/>
  <c r="H23" i="11"/>
  <c r="H13" i="11"/>
  <c r="T15" i="11"/>
  <c r="Y12" i="11"/>
  <c r="Y20" i="11"/>
  <c r="Y25" i="11"/>
  <c r="Y36" i="11"/>
  <c r="Y52" i="11" l="1"/>
  <c r="I4" i="12"/>
  <c r="Z49" i="6"/>
  <c r="H17" i="13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B49" i="1"/>
  <c r="G49" i="1" s="1"/>
  <c r="B50" i="1"/>
  <c r="G50" i="1" s="1"/>
  <c r="B51" i="1"/>
  <c r="B48" i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W52" i="18"/>
  <c r="F16" i="13" s="1"/>
  <c r="AE44" i="10"/>
  <c r="AE52" i="10" s="1"/>
  <c r="AE23" i="10"/>
  <c r="M47" i="9"/>
  <c r="M37" i="9"/>
  <c r="M26" i="9"/>
  <c r="V47" i="9" s="1"/>
  <c r="E133" i="1"/>
  <c r="E135" i="1"/>
  <c r="D12" i="1"/>
  <c r="D10" i="1"/>
  <c r="D8" i="1"/>
  <c r="D7" i="1"/>
  <c r="D6" i="1"/>
  <c r="F20" i="13"/>
  <c r="D16" i="1"/>
  <c r="E6" i="1"/>
  <c r="J20" i="13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G72" i="1" s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F2" i="10"/>
  <c r="U2" i="10"/>
  <c r="F4" i="10"/>
  <c r="U5" i="10"/>
  <c r="F6" i="10"/>
  <c r="L6" i="10"/>
  <c r="F8" i="10"/>
  <c r="J14" i="10"/>
  <c r="N14" i="10"/>
  <c r="AA17" i="10"/>
  <c r="J20" i="10"/>
  <c r="N20" i="10"/>
  <c r="J23" i="10"/>
  <c r="N23" i="10"/>
  <c r="AA23" i="10"/>
  <c r="J31" i="10"/>
  <c r="N31" i="10"/>
  <c r="J34" i="10"/>
  <c r="N34" i="10"/>
  <c r="J38" i="10"/>
  <c r="N38" i="10"/>
  <c r="AA44" i="10"/>
  <c r="AA52" i="10" s="1"/>
  <c r="J45" i="10"/>
  <c r="N45" i="10"/>
  <c r="J53" i="10"/>
  <c r="N53" i="10"/>
  <c r="G2" i="9"/>
  <c r="V2" i="9"/>
  <c r="G5" i="9"/>
  <c r="V5" i="9"/>
  <c r="G6" i="9"/>
  <c r="M6" i="9"/>
  <c r="G8" i="9"/>
  <c r="I19" i="9"/>
  <c r="I26" i="9" s="1"/>
  <c r="I37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G48" i="1"/>
  <c r="G51" i="1"/>
  <c r="G52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J18" i="13"/>
  <c r="R2" i="11"/>
  <c r="B4" i="11"/>
  <c r="E4" i="11"/>
  <c r="L4" i="11"/>
  <c r="R5" i="11"/>
  <c r="L6" i="11"/>
  <c r="L21" i="13"/>
  <c r="L24" i="13"/>
  <c r="G14" i="1" l="1"/>
  <c r="G149" i="1"/>
  <c r="G155" i="1"/>
  <c r="AE33" i="10"/>
  <c r="AE18" i="10"/>
  <c r="AE34" i="10" s="1"/>
  <c r="G23" i="1"/>
  <c r="G96" i="1"/>
  <c r="I38" i="9"/>
  <c r="I48" i="9" s="1"/>
  <c r="G29" i="1"/>
  <c r="M38" i="9"/>
  <c r="M48" i="9" s="1"/>
  <c r="G7" i="9" s="1"/>
  <c r="J17" i="13"/>
  <c r="W54" i="18"/>
  <c r="J16" i="13" s="1"/>
  <c r="W53" i="18"/>
  <c r="H16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AA18" i="10"/>
  <c r="AA51" i="10" s="1"/>
  <c r="AA53" i="10" s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H20" i="13"/>
  <c r="L20" i="13" s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V48" i="9"/>
  <c r="AC48" i="9" s="1"/>
  <c r="J22" i="13" s="1"/>
  <c r="G61" i="1"/>
  <c r="G110" i="1"/>
  <c r="G154" i="1"/>
  <c r="G109" i="1"/>
  <c r="G100" i="1"/>
  <c r="G94" i="1"/>
  <c r="G111" i="1"/>
  <c r="D160" i="1"/>
  <c r="G6" i="1"/>
  <c r="H18" i="13"/>
  <c r="L18" i="13" s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AE24" i="10" l="1"/>
  <c r="D163" i="1"/>
  <c r="V55" i="18"/>
  <c r="AE51" i="10"/>
  <c r="AE53" i="10" s="1"/>
  <c r="H4" i="11"/>
  <c r="F17" i="13"/>
  <c r="L16" i="13"/>
  <c r="W55" i="18"/>
  <c r="G6" i="18" s="1"/>
  <c r="F163" i="1"/>
  <c r="AA24" i="10"/>
  <c r="C163" i="1"/>
  <c r="G161" i="1"/>
  <c r="B163" i="1"/>
  <c r="L22" i="13"/>
  <c r="G160" i="1"/>
  <c r="F7" i="10" l="1"/>
  <c r="J23" i="13"/>
  <c r="L23" i="13" s="1"/>
  <c r="L17" i="13"/>
  <c r="F25" i="13"/>
  <c r="G163" i="1"/>
  <c r="H25" i="13"/>
  <c r="J25" i="13" l="1"/>
  <c r="L25" i="13" s="1"/>
</calcChain>
</file>

<file path=xl/sharedStrings.xml><?xml version="1.0" encoding="utf-8"?>
<sst xmlns="http://schemas.openxmlformats.org/spreadsheetml/2006/main" count="2248" uniqueCount="989">
  <si>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</si>
  <si>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</si>
  <si>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</si>
  <si>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</si>
  <si>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</si>
  <si>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</si>
  <si>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</si>
  <si>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</si>
  <si>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</si>
  <si>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</si>
  <si>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</si>
  <si>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</si>
  <si>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</si>
  <si>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</si>
  <si>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</si>
  <si>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</si>
  <si>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</si>
  <si>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</si>
  <si>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</si>
  <si>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</si>
  <si>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</si>
  <si>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</si>
  <si>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</si>
  <si>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</si>
  <si>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</si>
  <si>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</si>
  <si>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</si>
  <si>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</si>
  <si>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</si>
  <si>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</si>
  <si>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</si>
  <si>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</si>
  <si>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</si>
  <si>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</si>
  <si>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</si>
  <si>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</si>
  <si>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</si>
  <si>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</si>
  <si>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</si>
  <si>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</si>
  <si>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</si>
  <si>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</si>
  <si>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</si>
  <si>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</si>
  <si>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</si>
  <si>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</si>
  <si>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</si>
  <si>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</si>
  <si>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</si>
  <si>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</si>
  <si>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</si>
  <si>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</si>
  <si>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</si>
  <si>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</si>
  <si>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</si>
  <si>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</si>
  <si>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</si>
  <si>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</si>
  <si>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</si>
  <si>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</si>
  <si>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</si>
  <si>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</si>
  <si>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</si>
  <si>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</si>
  <si>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</si>
  <si>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</si>
  <si>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</si>
  <si>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</si>
  <si>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</si>
  <si>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</si>
  <si>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</si>
  <si>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</si>
  <si>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</si>
  <si>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</si>
  <si>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</si>
  <si>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</si>
  <si>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</si>
  <si>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</si>
  <si>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</si>
  <si>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</si>
  <si>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</si>
  <si>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</si>
  <si>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</si>
  <si>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</si>
  <si>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</si>
  <si>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</si>
  <si>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</si>
  <si>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</si>
  <si>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</si>
  <si>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</si>
  <si>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</si>
  <si>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</si>
  <si>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</si>
  <si>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</si>
  <si>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</si>
  <si>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</si>
  <si>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</si>
  <si>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</si>
  <si>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</si>
  <si>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</si>
  <si>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</si>
  <si>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</si>
  <si>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</si>
  <si>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</si>
  <si>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</si>
  <si>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</si>
  <si>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</si>
  <si>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</si>
  <si>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</si>
  <si>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</si>
  <si>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</si>
  <si>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</si>
  <si>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</si>
  <si>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</si>
  <si>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</si>
  <si>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</si>
  <si>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</si>
  <si>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</si>
  <si>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</si>
  <si>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</si>
  <si>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</si>
  <si>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</si>
  <si>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</si>
  <si>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</si>
  <si>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</si>
  <si>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</si>
  <si>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</si>
  <si>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</si>
  <si>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</si>
  <si>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</si>
  <si>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</si>
  <si>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</si>
  <si>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</si>
  <si>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</si>
  <si>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</si>
  <si>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</si>
  <si>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</si>
  <si>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</si>
  <si>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</si>
  <si>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</si>
  <si>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</si>
  <si>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</si>
  <si>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</si>
  <si>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</si>
  <si>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</si>
  <si>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</si>
  <si>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</si>
  <si>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</si>
  <si>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</si>
  <si>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</si>
  <si>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</si>
  <si>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</si>
  <si>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</si>
  <si>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</si>
  <si>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</si>
  <si>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</si>
  <si>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</si>
  <si>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</si>
  <si>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</si>
  <si>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</si>
  <si>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</si>
  <si>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</si>
  <si>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</si>
  <si>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</si>
  <si>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</si>
  <si>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</si>
  <si>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</si>
  <si>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</si>
  <si>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岩川西部</t>
    <rPh sb="0" eb="2">
      <t>イワガワ</t>
    </rPh>
    <rPh sb="2" eb="4">
      <t>セイブ</t>
    </rPh>
    <phoneticPr fontId="5"/>
  </si>
  <si>
    <t>手打</t>
    <rPh sb="0" eb="2">
      <t>テウ</t>
    </rPh>
    <phoneticPr fontId="6"/>
  </si>
  <si>
    <t>知覧南部</t>
    <rPh sb="0" eb="2">
      <t>チラン</t>
    </rPh>
    <rPh sb="2" eb="4">
      <t>ナンブ</t>
    </rPh>
    <phoneticPr fontId="5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</si>
  <si>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</si>
  <si>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</si>
  <si>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</si>
  <si>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</si>
  <si>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</si>
  <si>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知覧</t>
    <rPh sb="0" eb="2">
      <t>チラン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</si>
  <si>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</si>
  <si>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</si>
  <si>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</si>
  <si>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</si>
  <si>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</si>
  <si>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</si>
  <si>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</si>
  <si>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</si>
  <si>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</si>
  <si>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</si>
  <si>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</si>
  <si>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</si>
  <si>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</si>
  <si>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</si>
  <si>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</si>
  <si>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</si>
  <si>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</si>
  <si>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</si>
  <si>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</si>
  <si>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</si>
  <si>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</si>
  <si>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</si>
  <si>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</si>
  <si>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</si>
  <si>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</si>
  <si>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</si>
  <si>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草牟田</t>
    <rPh sb="0" eb="1">
      <t>クサ</t>
    </rPh>
    <rPh sb="1" eb="3">
      <t>ムタ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</si>
  <si>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</si>
  <si>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</si>
  <si>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</si>
  <si>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</si>
  <si>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</si>
  <si>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</si>
  <si>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</si>
  <si>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</si>
  <si>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</si>
  <si>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</si>
  <si>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</si>
  <si>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</si>
  <si>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</si>
  <si>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</si>
  <si>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</si>
  <si>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</si>
  <si>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</si>
  <si>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</si>
  <si>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</si>
  <si>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</si>
  <si>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</si>
  <si>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</si>
  <si>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</si>
  <si>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上伊敷</t>
    <rPh sb="0" eb="1">
      <t>ウエ</t>
    </rPh>
    <rPh sb="1" eb="2">
      <t>イ</t>
    </rPh>
    <rPh sb="2" eb="3">
      <t>シキ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</si>
  <si>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</si>
  <si>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</si>
  <si>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</si>
  <si>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</si>
  <si>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</si>
  <si>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</si>
  <si>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</si>
  <si>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</si>
  <si>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</si>
  <si>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</si>
  <si>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</si>
  <si>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溝辺</t>
    <rPh sb="0" eb="2">
      <t>ミゾベ</t>
    </rPh>
    <phoneticPr fontId="5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</si>
  <si>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</si>
  <si>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</si>
  <si>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</si>
  <si>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</si>
  <si>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</si>
  <si>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</si>
  <si>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</si>
  <si>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</si>
  <si>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</si>
  <si>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</si>
  <si>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</si>
  <si>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</si>
  <si>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</si>
  <si>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</si>
  <si>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</si>
  <si>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</si>
  <si>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</si>
  <si>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</si>
  <si>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</si>
  <si>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</si>
  <si>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</si>
  <si>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</si>
  <si>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</si>
  <si>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</si>
  <si>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</si>
  <si>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</si>
  <si>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</si>
  <si>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</si>
  <si>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大口北部</t>
    <rPh sb="0" eb="2">
      <t>オオクチ</t>
    </rPh>
    <rPh sb="2" eb="4">
      <t>ホクブ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</si>
  <si>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</si>
  <si>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</si>
  <si>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</si>
  <si>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</si>
  <si>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</si>
  <si>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</si>
  <si>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</si>
  <si>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</si>
  <si>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</si>
  <si>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</si>
  <si>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羽月</t>
    <rPh sb="0" eb="1">
      <t>ハ</t>
    </rPh>
    <rPh sb="1" eb="2">
      <t>ツキ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</si>
  <si>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</si>
  <si>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</si>
  <si>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</si>
  <si>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</si>
  <si>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</si>
  <si>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</si>
  <si>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</si>
  <si>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西紫原</t>
    <rPh sb="0" eb="1">
      <t>ニシ</t>
    </rPh>
    <rPh sb="1" eb="2">
      <t>ムラサキ</t>
    </rPh>
    <rPh sb="2" eb="3">
      <t>ハラ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</si>
  <si>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</si>
  <si>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</si>
  <si>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</si>
  <si>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</si>
  <si>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</si>
  <si>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</si>
  <si>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</si>
  <si>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</si>
  <si>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</si>
  <si>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</si>
  <si>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</si>
  <si>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</si>
  <si>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</si>
  <si>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加治木中央</t>
    <rPh sb="0" eb="3">
      <t>カジキ</t>
    </rPh>
    <rPh sb="3" eb="5">
      <t>チュウオウ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</si>
  <si>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</si>
  <si>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</si>
  <si>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</si>
  <si>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</si>
  <si>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</si>
  <si>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</si>
  <si>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</si>
  <si>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</si>
  <si>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</si>
  <si>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</si>
  <si>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</si>
  <si>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</si>
  <si>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</si>
  <si>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</si>
  <si>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</si>
  <si>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北田布施</t>
    <rPh sb="0" eb="1">
      <t>キタ</t>
    </rPh>
    <rPh sb="1" eb="2">
      <t>タ</t>
    </rPh>
    <rPh sb="2" eb="4">
      <t>フセ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</si>
  <si>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</si>
  <si>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</si>
  <si>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</si>
  <si>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</si>
  <si>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桜島</t>
    <rPh sb="0" eb="2">
      <t>サクラジマ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</si>
  <si>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</si>
  <si>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</si>
  <si>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</si>
  <si>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吉田南</t>
    <rPh sb="0" eb="2">
      <t>ヨシダ</t>
    </rPh>
    <rPh sb="2" eb="3">
      <t>ミナミ</t>
    </rPh>
    <phoneticPr fontId="6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</si>
  <si>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</si>
  <si>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</si>
  <si>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</si>
  <si>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</si>
  <si>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</si>
  <si>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</si>
  <si>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吉野東部</t>
    <rPh sb="0" eb="2">
      <t>ヨシノ</t>
    </rPh>
    <rPh sb="2" eb="4">
      <t>トウブ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</si>
  <si>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</si>
  <si>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</si>
  <si>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</si>
  <si>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西長島</t>
    <rPh sb="0" eb="1">
      <t>ニシ</t>
    </rPh>
    <rPh sb="1" eb="3">
      <t>ナガシマ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</si>
  <si>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</si>
  <si>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</si>
  <si>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</si>
  <si>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</si>
  <si>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</si>
  <si>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</si>
  <si>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</si>
  <si>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</si>
  <si>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</si>
  <si>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出水郡</t>
    <rPh sb="0" eb="2">
      <t>イズミ</t>
    </rPh>
    <rPh sb="2" eb="3">
      <t>グン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</si>
  <si>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</si>
  <si>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</si>
  <si>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</si>
  <si>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</si>
  <si>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</si>
  <si>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</si>
  <si>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</si>
  <si>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</si>
  <si>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</si>
  <si>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</si>
  <si>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</si>
  <si>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</si>
  <si>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</si>
  <si>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</si>
  <si>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</si>
  <si>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</si>
  <si>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</si>
  <si>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</si>
  <si>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羽月</t>
    <rPh sb="0" eb="2">
      <t>ハツキ</t>
    </rPh>
    <phoneticPr fontId="7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</si>
  <si>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</si>
  <si>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</si>
  <si>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</si>
  <si>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大口北部</t>
    <rPh sb="0" eb="2">
      <t>オオクチ</t>
    </rPh>
    <rPh sb="2" eb="4">
      <t>ホクブ</t>
    </rPh>
    <phoneticPr fontId="7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</si>
  <si>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</si>
  <si>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</si>
  <si>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</si>
  <si>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</si>
  <si>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</si>
  <si>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</si>
  <si>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</si>
  <si>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</si>
  <si>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</si>
  <si>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</si>
  <si>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</si>
  <si>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</si>
  <si>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</si>
  <si>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</si>
  <si>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</si>
  <si>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</si>
  <si>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</si>
  <si>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</si>
  <si>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</si>
  <si>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</si>
  <si>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</si>
  <si>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</si>
  <si>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岩川</t>
    <rPh sb="0" eb="2">
      <t>イワガワ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</si>
  <si>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</si>
  <si>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</si>
  <si>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</si>
  <si>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</si>
  <si>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</si>
  <si>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</si>
  <si>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</si>
  <si>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</si>
  <si>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</si>
  <si>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</si>
  <si>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</si>
  <si>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</si>
  <si>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</si>
  <si>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</si>
  <si>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</si>
  <si>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</si>
  <si>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</si>
  <si>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</si>
  <si>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</si>
  <si>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</si>
  <si>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</si>
  <si>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</si>
  <si>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</si>
  <si>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川内東郷</t>
    <rPh sb="0" eb="2">
      <t>センダイ</t>
    </rPh>
    <rPh sb="2" eb="4">
      <t>トウゴウ</t>
    </rPh>
    <phoneticPr fontId="7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</si>
  <si>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</si>
  <si>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</si>
  <si>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</si>
  <si>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</si>
  <si>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</si>
  <si>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</si>
  <si>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</si>
  <si>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</si>
  <si>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</si>
  <si>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</si>
  <si>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</si>
  <si>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</si>
  <si>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</si>
  <si>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</si>
  <si>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</si>
  <si>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</si>
  <si>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</si>
  <si>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</si>
  <si>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</si>
  <si>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</si>
  <si>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</si>
  <si>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</si>
  <si>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</si>
  <si>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</si>
  <si>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</si>
  <si>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</si>
  <si>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</si>
  <si>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</si>
  <si>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</si>
  <si>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</si>
  <si>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</si>
  <si>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</si>
  <si>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</si>
  <si>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</si>
  <si>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</si>
  <si>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</si>
  <si>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</si>
  <si>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</si>
  <si>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</si>
  <si>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</si>
  <si>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</si>
  <si>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</si>
  <si>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</si>
  <si>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</si>
  <si>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</si>
  <si>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</si>
  <si>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</si>
  <si>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</si>
  <si>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</si>
  <si>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</si>
  <si>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</si>
  <si>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羽月</t>
    <rPh sb="0" eb="2">
      <t>ハツキ</t>
    </rPh>
    <phoneticPr fontId="5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</si>
  <si>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</si>
  <si>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</si>
  <si>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</si>
  <si>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</si>
  <si>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</si>
  <si>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</si>
  <si>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</si>
  <si>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</si>
  <si>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</si>
  <si>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</si>
  <si>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</si>
  <si>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</si>
  <si>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</si>
  <si>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</si>
  <si>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加治木中央</t>
    <rPh sb="0" eb="3">
      <t>カジキ</t>
    </rPh>
    <rPh sb="3" eb="5">
      <t>チュウオウ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</si>
  <si>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</si>
  <si>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</si>
  <si>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</si>
  <si>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</si>
  <si>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東谷山</t>
    <rPh sb="0" eb="1">
      <t>ヒガシ</t>
    </rPh>
    <rPh sb="1" eb="3">
      <t>タニヤマ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</si>
  <si>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</si>
  <si>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</si>
  <si>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</si>
  <si>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</si>
  <si>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</si>
  <si>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</si>
  <si>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</si>
  <si>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</si>
  <si>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</si>
  <si>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西紫原</t>
    <rPh sb="0" eb="1">
      <t>ニシ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</si>
  <si>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</si>
  <si>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</si>
  <si>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</si>
  <si>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</si>
  <si>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</si>
  <si>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</si>
  <si>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</si>
  <si>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</si>
  <si>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</si>
  <si>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（市外・朝合売）</t>
    <rPh sb="1" eb="3">
      <t>シガイ</t>
    </rPh>
    <rPh sb="4" eb="5">
      <t>アサ</t>
    </rPh>
    <rPh sb="5" eb="6">
      <t>ゴウ</t>
    </rPh>
    <rPh sb="6" eb="7">
      <t>バイ</t>
    </rPh>
    <phoneticPr fontId="7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</si>
  <si>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</si>
  <si>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</si>
  <si>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</si>
  <si>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</si>
  <si>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</si>
  <si>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</si>
  <si>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</si>
  <si>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</si>
  <si>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取扱</t>
    <rPh sb="0" eb="2">
      <t>トリアツカイ</t>
    </rPh>
    <phoneticPr fontId="5"/>
  </si>
  <si>
    <t>㈱南日本新聞開発センター</t>
    <rPh sb="1" eb="2">
      <t>ミナミ</t>
    </rPh>
    <rPh sb="2" eb="4">
      <t>ニホン</t>
    </rPh>
    <rPh sb="4" eb="6">
      <t>シンブン</t>
    </rPh>
    <rPh sb="6" eb="8">
      <t>カイハツ</t>
    </rPh>
    <phoneticPr fontId="5"/>
  </si>
  <si>
    <t>なんにち折込</t>
    <rPh sb="4" eb="6">
      <t>オリコミ</t>
    </rPh>
    <phoneticPr fontId="5"/>
  </si>
  <si>
    <t>タイトル</t>
    <phoneticPr fontId="7"/>
  </si>
  <si>
    <t>サ　イ　ズ</t>
    <phoneticPr fontId="7"/>
  </si>
  <si>
    <t>TEL 099-267-3600</t>
    <phoneticPr fontId="5"/>
  </si>
  <si>
    <t>折込枚数</t>
    <rPh sb="0" eb="2">
      <t>オリコミ</t>
    </rPh>
    <rPh sb="2" eb="4">
      <t>マイスウ</t>
    </rPh>
    <phoneticPr fontId="7"/>
  </si>
  <si>
    <t>FAX 099-267-8444</t>
    <phoneticPr fontId="5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</si>
  <si>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</si>
  <si>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</si>
  <si>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</si>
  <si>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</si>
  <si>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</si>
  <si>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</si>
  <si>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</si>
  <si>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第４販売所</t>
    <rPh sb="2" eb="4">
      <t>ハンバイ</t>
    </rPh>
    <rPh sb="4" eb="5">
      <t>ショ</t>
    </rPh>
    <phoneticPr fontId="7"/>
  </si>
  <si>
    <t>第５販売所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</si>
  <si>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</si>
  <si>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</si>
  <si>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第８販売所</t>
    <rPh sb="2" eb="4">
      <t>ハンバイ</t>
    </rPh>
    <rPh sb="4" eb="5">
      <t>ショ</t>
    </rPh>
    <phoneticPr fontId="7"/>
  </si>
  <si>
    <t>小　　　　計</t>
    <rPh sb="0" eb="1">
      <t>ショウ</t>
    </rPh>
    <rPh sb="5" eb="6">
      <t>ケイ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</si>
  <si>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</si>
  <si>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</si>
  <si>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</si>
  <si>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</si>
  <si>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</si>
  <si>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</si>
  <si>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</si>
  <si>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</si>
  <si>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</si>
  <si>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主に荒波地区</t>
    <rPh sb="0" eb="1">
      <t>オモ</t>
    </rPh>
    <rPh sb="2" eb="4">
      <t>アラナミ</t>
    </rPh>
    <rPh sb="4" eb="6">
      <t>チク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</si>
  <si>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</si>
  <si>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</si>
  <si>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</si>
  <si>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</si>
  <si>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</si>
  <si>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</si>
  <si>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</si>
  <si>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</si>
  <si>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</si>
  <si>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</si>
  <si>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</si>
  <si>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本　島　合　計</t>
    <rPh sb="0" eb="1">
      <t>ホン</t>
    </rPh>
    <rPh sb="2" eb="3">
      <t>シマ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</si>
  <si>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</si>
  <si>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</si>
  <si>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</si>
  <si>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</si>
  <si>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</si>
  <si>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</si>
  <si>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</si>
  <si>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</si>
  <si>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</si>
  <si>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</si>
  <si>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</si>
  <si>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</si>
  <si>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</si>
  <si>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</si>
  <si>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</si>
  <si>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奄美　市内　折込計</t>
    <rPh sb="0" eb="2">
      <t>アマミ</t>
    </rPh>
    <rPh sb="3" eb="5">
      <t>シナイ</t>
    </rPh>
    <rPh sb="6" eb="8">
      <t>オリコミ</t>
    </rPh>
    <rPh sb="8" eb="9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</si>
  <si>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</si>
  <si>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地方・離島　折込計</t>
    <rPh sb="0" eb="2">
      <t>チホウ</t>
    </rPh>
    <rPh sb="3" eb="5">
      <t>リトウ</t>
    </rPh>
    <rPh sb="6" eb="8">
      <t>オリコミ</t>
    </rPh>
    <rPh sb="8" eb="9">
      <t>ケイ</t>
    </rPh>
    <phoneticPr fontId="7"/>
  </si>
  <si>
    <t>折込総合計</t>
    <rPh sb="0" eb="2">
      <t>オリコミ</t>
    </rPh>
    <rPh sb="2" eb="3">
      <t>ソウ</t>
    </rPh>
    <rPh sb="3" eb="5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</si>
  <si>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</si>
  <si>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広 告 主</t>
    <rPh sb="0" eb="1">
      <t>ヒロ</t>
    </rPh>
    <rPh sb="2" eb="3">
      <t>コク</t>
    </rPh>
    <rPh sb="4" eb="5">
      <t>ヌシ</t>
    </rPh>
    <phoneticPr fontId="7"/>
  </si>
  <si>
    <t>折込枚数</t>
    <rPh sb="0" eb="2">
      <t>オリコミ</t>
    </rPh>
    <rPh sb="2" eb="4">
      <t>マイスウ</t>
    </rPh>
    <phoneticPr fontId="6"/>
  </si>
  <si>
    <t>指　　示</t>
    <rPh sb="0" eb="1">
      <t>ユビ</t>
    </rPh>
    <rPh sb="3" eb="4">
      <t>シメ</t>
    </rPh>
    <phoneticPr fontId="5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</si>
  <si>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</si>
  <si>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</si>
  <si>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</si>
  <si>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</si>
  <si>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</si>
  <si>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</si>
  <si>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</si>
  <si>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</si>
  <si>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</si>
  <si>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</si>
  <si>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</si>
  <si>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</si>
  <si>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</si>
  <si>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</si>
  <si>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</si>
  <si>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</si>
  <si>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</si>
  <si>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</si>
  <si>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</si>
  <si>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</si>
  <si>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</si>
  <si>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</si>
  <si>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</si>
  <si>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</si>
  <si>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</si>
  <si>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</si>
  <si>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</si>
  <si>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</si>
  <si>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</si>
  <si>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</si>
  <si>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</si>
  <si>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</si>
  <si>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</si>
  <si>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</si>
  <si>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</si>
  <si>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</si>
  <si>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奄美市全域</t>
    <rPh sb="0" eb="2">
      <t>アマミ</t>
    </rPh>
    <rPh sb="2" eb="3">
      <t>シ</t>
    </rPh>
    <rPh sb="3" eb="5">
      <t>ゼンイキ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</si>
  <si>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</si>
  <si>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</si>
  <si>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</si>
  <si>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</si>
  <si>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</si>
  <si>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</si>
  <si>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</si>
  <si>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</si>
  <si>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</si>
  <si>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</si>
  <si>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</si>
  <si>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</si>
  <si>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</si>
  <si>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</si>
  <si>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</si>
  <si>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</si>
  <si>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</si>
  <si>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</si>
  <si>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</si>
  <si>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</si>
  <si>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</si>
  <si>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</si>
  <si>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</si>
  <si>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</si>
  <si>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</si>
  <si>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</si>
  <si>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</si>
  <si>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</si>
  <si>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</si>
  <si>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</si>
  <si>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</si>
  <si>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</si>
  <si>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</si>
  <si>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</si>
  <si>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</si>
  <si>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</si>
  <si>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</si>
  <si>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</si>
  <si>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</si>
  <si>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</si>
  <si>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</si>
  <si>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</si>
  <si>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</si>
  <si>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</si>
  <si>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</si>
  <si>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</si>
  <si>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</si>
  <si>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</si>
  <si>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</si>
  <si>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</si>
  <si>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</si>
  <si>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</si>
  <si>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</si>
  <si>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</si>
  <si>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</si>
  <si>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</si>
  <si>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</si>
  <si>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</si>
  <si>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</si>
  <si>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</si>
  <si>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</si>
  <si>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</si>
  <si>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</si>
  <si>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岩川西部</t>
    <rPh sb="0" eb="4">
      <t>イワガワセイブ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</si>
  <si>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</si>
  <si>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</si>
  <si>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</si>
  <si>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</si>
  <si>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</si>
  <si>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</si>
  <si>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</si>
  <si>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</si>
  <si>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</si>
  <si>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広告主</t>
    <rPh sb="0" eb="3">
      <t>コウコクヌシ</t>
    </rPh>
    <phoneticPr fontId="7"/>
  </si>
  <si>
    <t>指示書き</t>
    <rPh sb="0" eb="2">
      <t>シジ</t>
    </rPh>
    <rPh sb="2" eb="3">
      <t>ガ</t>
    </rPh>
    <phoneticPr fontId="7"/>
  </si>
  <si>
    <t>朝日新聞折込申込書</t>
    <phoneticPr fontId="1"/>
  </si>
  <si>
    <t>南日本新聞</t>
    <rPh sb="0" eb="1">
      <t>ミナミ</t>
    </rPh>
    <rPh sb="1" eb="3">
      <t>ニホン</t>
    </rPh>
    <rPh sb="3" eb="5">
      <t>シンブン</t>
    </rPh>
    <phoneticPr fontId="1"/>
  </si>
  <si>
    <t>朝日新聞</t>
    <rPh sb="0" eb="2">
      <t>アサヒ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</si>
  <si>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</si>
  <si>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</si>
  <si>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</si>
  <si>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6">
      <t>ナンカイ</t>
    </rPh>
    <phoneticPr fontId="1"/>
  </si>
  <si>
    <t>奄美新聞</t>
    <rPh sb="0" eb="4">
      <t>アマミ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</si>
  <si>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</si>
  <si>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</si>
  <si>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</si>
  <si>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</si>
  <si>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新聞</t>
    <rPh sb="0" eb="2">
      <t>シンブン</t>
    </rPh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</si>
  <si>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</si>
  <si>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</si>
  <si>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</si>
  <si>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</si>
  <si>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</si>
  <si>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</si>
  <si>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</si>
  <si>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</si>
  <si>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</si>
  <si>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</si>
  <si>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草牟田</t>
    <rPh sb="0" eb="3">
      <t>ソウムタ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</si>
  <si>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</si>
  <si>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</si>
  <si>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</si>
  <si>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</si>
  <si>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</si>
  <si>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</si>
  <si>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</si>
  <si>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</si>
  <si>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</si>
  <si>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</si>
  <si>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</si>
  <si>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</si>
  <si>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</si>
  <si>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</si>
  <si>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</si>
  <si>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</si>
  <si>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</si>
  <si>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</si>
  <si>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</si>
  <si>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</si>
  <si>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</si>
  <si>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</si>
  <si>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</si>
  <si>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</si>
  <si>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</si>
  <si>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</si>
  <si>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</si>
  <si>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</si>
  <si>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</si>
  <si>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</si>
  <si>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</si>
  <si>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</si>
  <si>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</si>
  <si>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</si>
  <si>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</si>
  <si>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</si>
  <si>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</si>
  <si>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鹿児島市南栄3丁目12-2</t>
    <rPh sb="0" eb="3">
      <t>カゴシマ</t>
    </rPh>
    <rPh sb="3" eb="4">
      <t>シ</t>
    </rPh>
    <rPh sb="4" eb="6">
      <t>ナンエイ</t>
    </rPh>
    <rPh sb="7" eb="9">
      <t>チョウメ</t>
    </rPh>
    <phoneticPr fontId="5"/>
  </si>
  <si>
    <t>〒891-0122</t>
    <phoneticPr fontId="5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</si>
  <si>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</si>
  <si>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</si>
  <si>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</si>
  <si>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北田布施</t>
    <rPh sb="0" eb="4">
      <t>キタタブセ</t>
    </rPh>
    <phoneticPr fontId="1"/>
  </si>
  <si>
    <t>平田370・春日340・真名津230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</si>
  <si>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石橋215・安勝200・古田210・小俣235・伊津部240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</si>
  <si>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</si>
  <si>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</si>
  <si>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（古見方230）</t>
    <rPh sb="1" eb="2">
      <t>フル</t>
    </rPh>
    <rPh sb="3" eb="4">
      <t>カタ</t>
    </rPh>
    <phoneticPr fontId="5"/>
  </si>
  <si>
    <t>米之津</t>
    <rPh sb="0" eb="1">
      <t>コメ</t>
    </rPh>
    <rPh sb="1" eb="2">
      <t>ノ</t>
    </rPh>
    <rPh sb="2" eb="3">
      <t>ツ</t>
    </rPh>
    <phoneticPr fontId="1"/>
  </si>
  <si>
    <t>吉野東部</t>
    <rPh sb="0" eb="4">
      <t>ヨシノトウブ</t>
    </rPh>
    <phoneticPr fontId="1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</si>
  <si>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</si>
  <si>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</si>
  <si>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</si>
  <si>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吉野</t>
    <rPh sb="0" eb="2">
      <t>ヨシノ</t>
    </rPh>
    <phoneticPr fontId="6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</si>
  <si>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</si>
  <si>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</si>
  <si>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</si>
  <si>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</si>
  <si>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</si>
  <si>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</si>
  <si>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</si>
  <si>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</si>
  <si>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</si>
  <si>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星ヶ峯</t>
    <rPh sb="0" eb="3">
      <t>ホシガミネ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</si>
  <si>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</si>
  <si>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上伊敷</t>
    <rPh sb="0" eb="3">
      <t>ウエイシキ</t>
    </rPh>
    <phoneticPr fontId="1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</si>
  <si>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</si>
  <si>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</si>
  <si>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</si>
  <si>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</si>
  <si>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</si>
  <si>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</si>
  <si>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</t>
    <rPh sb="0" eb="2">
      <t>ヨシノ</t>
    </rPh>
    <phoneticPr fontId="1"/>
  </si>
  <si>
    <t>吉野中央</t>
    <rPh sb="0" eb="4">
      <t>ヨシノチュウオウ</t>
    </rPh>
    <phoneticPr fontId="1"/>
  </si>
  <si>
    <t>吉野東部</t>
    <rPh sb="0" eb="4">
      <t>ヨシノトウブ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</si>
  <si>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</si>
  <si>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</si>
  <si>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</si>
  <si>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上伊敷</t>
    <rPh sb="0" eb="3">
      <t>カミイシキ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</si>
  <si>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</si>
  <si>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</si>
  <si>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</si>
  <si>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</si>
  <si>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</si>
  <si>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</si>
  <si>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西紫原</t>
    <rPh sb="0" eb="1">
      <t>ニシ</t>
    </rPh>
    <rPh sb="1" eb="3">
      <t>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</si>
  <si>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</si>
  <si>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</si>
  <si>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</si>
  <si>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</si>
  <si>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</si>
  <si>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</si>
  <si>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</si>
  <si>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</si>
  <si>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</si>
  <si>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</si>
  <si>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</si>
  <si>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</si>
  <si>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</si>
  <si>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</si>
  <si>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加治木中央</t>
    <rPh sb="0" eb="5">
      <t>カジキチュウオウ</t>
    </rPh>
    <phoneticPr fontId="1"/>
  </si>
  <si>
    <t>湧水</t>
    <rPh sb="0" eb="2">
      <t>ユウスイ</t>
    </rPh>
    <phoneticPr fontId="1"/>
  </si>
  <si>
    <t>朝</t>
    <rPh sb="0" eb="1">
      <t>アサ</t>
    </rPh>
    <phoneticPr fontId="1"/>
  </si>
  <si>
    <t>大浦笠沙</t>
    <rPh sb="0" eb="4">
      <t>オオウラカササ</t>
    </rPh>
    <phoneticPr fontId="7"/>
  </si>
  <si>
    <t>西紫原</t>
    <rPh sb="0" eb="3">
      <t>ニシムラサキバル</t>
    </rPh>
    <phoneticPr fontId="1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</si>
  <si>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</si>
  <si>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</si>
  <si>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</si>
  <si>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</si>
  <si>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※えい開聞販売所は指宿市　20枚・南九州市　20枚に分かれます。</t>
    <phoneticPr fontId="1"/>
  </si>
  <si>
    <t>谷山中央・坂之上</t>
    <rPh sb="0" eb="2">
      <t>タニヤマ</t>
    </rPh>
    <rPh sb="2" eb="4">
      <t>チュウオウ</t>
    </rPh>
    <rPh sb="5" eb="8">
      <t>サカノウエ</t>
    </rPh>
    <phoneticPr fontId="1"/>
  </si>
  <si>
    <t>南</t>
    <rPh sb="0" eb="1">
      <t>ミナミ</t>
    </rPh>
    <phoneticPr fontId="1"/>
  </si>
  <si>
    <t>令和５年４月現在</t>
    <phoneticPr fontId="1"/>
  </si>
  <si>
    <t>坂之上南</t>
    <rPh sb="0" eb="3">
      <t>サカノウエ</t>
    </rPh>
    <rPh sb="3" eb="4">
      <t>ミナミ</t>
    </rPh>
    <phoneticPr fontId="5"/>
  </si>
  <si>
    <t>花野光ケ丘</t>
    <rPh sb="0" eb="5">
      <t>ケノヒカリガオカ</t>
    </rPh>
    <phoneticPr fontId="1"/>
  </si>
  <si>
    <t>佐大熊410・小浜340・港200</t>
    <rPh sb="0" eb="1">
      <t>サ</t>
    </rPh>
    <rPh sb="1" eb="3">
      <t>オオクマ</t>
    </rPh>
    <phoneticPr fontId="7"/>
  </si>
  <si>
    <t>幸210・永田130・末広180・久里190・井根260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</si>
  <si>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入舟160・柳210・金久150・矢之脇230・塩浜140・長浜560</t>
    <rPh sb="0" eb="2">
      <t>イリフネ</t>
    </rPh>
    <rPh sb="6" eb="7">
      <t>ヤナギ</t>
    </rPh>
    <rPh sb="11" eb="13">
      <t>カネヒサ</t>
    </rPh>
    <phoneticPr fontId="7"/>
  </si>
  <si>
    <t>朝仁90・朝仁新町450・朝仁町160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</si>
  <si>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浦上445・有屋365・仲勝255・和光290・大熊295・朝日170・鳩浜210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</si>
  <si>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1010　小宿200・里80・浜里340・平松390）</t>
    <rPh sb="1" eb="3">
      <t>ハンバイ</t>
    </rPh>
    <rPh sb="3" eb="4">
      <t>ショ</t>
    </rPh>
    <rPh sb="10" eb="11">
      <t>ショウ</t>
    </rPh>
    <rPh sb="11" eb="12">
      <t>ヤド</t>
    </rPh>
    <rPh sb="16" eb="17">
      <t>サト</t>
    </rPh>
    <rPh sb="20" eb="21">
      <t>ハマ</t>
    </rPh>
    <rPh sb="21" eb="22">
      <t>サト</t>
    </rPh>
    <rPh sb="26" eb="28">
      <t>ヒラマツ</t>
    </rPh>
    <phoneticPr fontId="7"/>
  </si>
  <si>
    <t>（古仁屋680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</si>
  <si>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（古仁屋780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</si>
  <si>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亀津</t>
    <rPh sb="0" eb="2">
      <t>カメツ</t>
    </rPh>
    <phoneticPr fontId="5"/>
  </si>
  <si>
    <t>上伊敷</t>
    <rPh sb="0" eb="1">
      <t>ウエ</t>
    </rPh>
    <rPh sb="1" eb="3">
      <t>イシキ</t>
    </rPh>
    <phoneticPr fontId="1"/>
  </si>
  <si>
    <t>不可</t>
    <rPh sb="0" eb="2">
      <t>フカ</t>
    </rPh>
    <phoneticPr fontId="42"/>
  </si>
  <si>
    <t>東部</t>
    <rPh sb="0" eb="2">
      <t>トウブ</t>
    </rPh>
    <phoneticPr fontId="1"/>
  </si>
  <si>
    <t>上町</t>
    <rPh sb="0" eb="2">
      <t>ウエマチ</t>
    </rPh>
    <phoneticPr fontId="42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</si>
  <si>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</si>
  <si>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</si>
  <si>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</si>
  <si>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</si>
  <si>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</si>
  <si>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</si>
  <si>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</si>
  <si>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</si>
  <si>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</si>
  <si>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</si>
  <si>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</si>
  <si>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</si>
  <si>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</si>
  <si>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</si>
  <si>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</si>
  <si>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</si>
  <si>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</si>
  <si>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</si>
  <si>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</si>
  <si>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</si>
  <si>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</si>
  <si>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</si>
  <si>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</si>
  <si>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</si>
  <si>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</si>
  <si>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</si>
  <si>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</si>
  <si>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</si>
  <si>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</si>
  <si>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</si>
  <si>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</si>
  <si>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</si>
  <si>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</si>
  <si>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</si>
  <si>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</si>
  <si>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</si>
  <si>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</si>
  <si>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</si>
  <si>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</si>
  <si>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</si>
  <si>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</si>
  <si>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</si>
  <si>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</si>
  <si>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</si>
  <si>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</si>
  <si>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</si>
  <si>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</si>
  <si>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</si>
  <si>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</si>
  <si>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2"/>
  </si>
  <si>
    <t>南さつま市</t>
    <rPh sb="0" eb="1">
      <t>ミナミ</t>
    </rPh>
    <phoneticPr fontId="42"/>
  </si>
  <si>
    <t>薩摩郡</t>
    <rPh sb="0" eb="3">
      <t>サツマグン</t>
    </rPh>
    <phoneticPr fontId="42"/>
  </si>
  <si>
    <t>姶良市</t>
    <phoneticPr fontId="42"/>
  </si>
  <si>
    <t>志布志市</t>
    <rPh sb="0" eb="4">
      <t>シブシシ</t>
    </rPh>
    <phoneticPr fontId="42"/>
  </si>
  <si>
    <t>垂水市</t>
    <rPh sb="0" eb="2">
      <t>タルミズ</t>
    </rPh>
    <rPh sb="2" eb="3">
      <t>シ</t>
    </rPh>
    <phoneticPr fontId="42"/>
  </si>
  <si>
    <t>指宿市</t>
    <rPh sb="0" eb="2">
      <t>イブスキ</t>
    </rPh>
    <phoneticPr fontId="42"/>
  </si>
  <si>
    <t>枕崎市</t>
    <rPh sb="0" eb="3">
      <t>マクラザキシ</t>
    </rPh>
    <phoneticPr fontId="42"/>
  </si>
  <si>
    <t>南九州市</t>
    <rPh sb="0" eb="4">
      <t>ミナミキュウシュウシ</t>
    </rPh>
    <phoneticPr fontId="42"/>
  </si>
  <si>
    <t>日置市</t>
    <rPh sb="0" eb="3">
      <t>ヒオキシ</t>
    </rPh>
    <phoneticPr fontId="42"/>
  </si>
  <si>
    <t>伊佐市</t>
    <rPh sb="0" eb="3">
      <t>イサシ</t>
    </rPh>
    <phoneticPr fontId="42"/>
  </si>
  <si>
    <t>阿久根市</t>
    <rPh sb="0" eb="4">
      <t>アクネシ</t>
    </rPh>
    <phoneticPr fontId="42"/>
  </si>
  <si>
    <t>出水市</t>
    <rPh sb="0" eb="3">
      <t>イズミシ</t>
    </rPh>
    <phoneticPr fontId="42"/>
  </si>
  <si>
    <t>出水郡</t>
    <rPh sb="0" eb="3">
      <t>イズミグン</t>
    </rPh>
    <phoneticPr fontId="42"/>
  </si>
  <si>
    <t>霧島市</t>
    <rPh sb="0" eb="3">
      <t>キリシマシ</t>
    </rPh>
    <phoneticPr fontId="42"/>
  </si>
  <si>
    <t>姶良郡</t>
    <rPh sb="0" eb="3">
      <t>アイラグン</t>
    </rPh>
    <phoneticPr fontId="42"/>
  </si>
  <si>
    <t>曽於市</t>
    <rPh sb="0" eb="3">
      <t>ソオシ</t>
    </rPh>
    <phoneticPr fontId="42"/>
  </si>
  <si>
    <t>曽於郡</t>
    <rPh sb="0" eb="3">
      <t>ソオグン</t>
    </rPh>
    <phoneticPr fontId="42"/>
  </si>
  <si>
    <t>鹿屋市</t>
    <rPh sb="0" eb="3">
      <t>カノヤシ</t>
    </rPh>
    <phoneticPr fontId="42"/>
  </si>
  <si>
    <t>肝属郡</t>
    <rPh sb="0" eb="3">
      <t>キモツキグン</t>
    </rPh>
    <phoneticPr fontId="42"/>
  </si>
  <si>
    <t>西之表市</t>
    <rPh sb="0" eb="4">
      <t>ニシノオモテシ</t>
    </rPh>
    <phoneticPr fontId="42"/>
  </si>
  <si>
    <t>熊毛郡</t>
    <rPh sb="0" eb="3">
      <t>クマゲグン</t>
    </rPh>
    <phoneticPr fontId="42"/>
  </si>
  <si>
    <t>奄美市</t>
    <rPh sb="0" eb="3">
      <t>アマミシ</t>
    </rPh>
    <phoneticPr fontId="42"/>
  </si>
  <si>
    <t>大島郡</t>
    <rPh sb="0" eb="3">
      <t>オオシマグン</t>
    </rPh>
    <phoneticPr fontId="42"/>
  </si>
  <si>
    <t>小計</t>
    <phoneticPr fontId="42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</si>
  <si>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</si>
  <si>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</si>
  <si>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</si>
  <si>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</si>
  <si>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</si>
  <si>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</si>
  <si>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</si>
  <si>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</si>
  <si>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</si>
  <si>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</si>
  <si>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</si>
  <si>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</si>
  <si>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</si>
  <si>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</si>
  <si>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</si>
  <si>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</si>
  <si>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</si>
  <si>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</si>
  <si>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</si>
  <si>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</si>
  <si>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</si>
  <si>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</si>
  <si>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</si>
  <si>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</si>
  <si>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</si>
  <si>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</si>
  <si>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</si>
  <si>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</si>
  <si>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</si>
  <si>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</si>
  <si>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2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</si>
  <si>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</si>
  <si>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</si>
  <si>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</si>
  <si>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</si>
  <si>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</si>
  <si>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</si>
  <si>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</si>
  <si>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</si>
  <si>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</si>
  <si>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2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</si>
  <si>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</si>
  <si>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</si>
  <si>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知覧</t>
    <rPh sb="0" eb="2">
      <t>チラン</t>
    </rPh>
    <phoneticPr fontId="42"/>
  </si>
  <si>
    <t>南九州中央</t>
    <rPh sb="0" eb="3">
      <t>ミナミキュウシュウ</t>
    </rPh>
    <rPh sb="3" eb="5">
      <t>チュウオウ</t>
    </rPh>
    <phoneticPr fontId="42"/>
  </si>
  <si>
    <t>南九州中央</t>
    <rPh sb="0" eb="3">
      <t>ミナミキュウシュウ</t>
    </rPh>
    <rPh sb="3" eb="5">
      <t>チュウオウ</t>
    </rPh>
    <phoneticPr fontId="1"/>
  </si>
  <si>
    <t>令和５年５月現在</t>
    <phoneticPr fontId="1"/>
  </si>
  <si>
    <t>令和５年５月現在</t>
    <rPh sb="5" eb="6">
      <t>ガツ</t>
    </rPh>
    <phoneticPr fontId="1"/>
  </si>
  <si>
    <t>廃店</t>
    <rPh sb="0" eb="2">
      <t>ハイテン</t>
    </rPh>
    <phoneticPr fontId="1"/>
  </si>
  <si>
    <t>廃店</t>
    <rPh sb="0" eb="2">
      <t>ハイテン</t>
    </rPh>
    <phoneticPr fontId="1"/>
  </si>
  <si>
    <t>廃店</t>
    <rPh sb="0" eb="2">
      <t>ハイテン</t>
    </rPh>
    <phoneticPr fontId="42"/>
  </si>
  <si>
    <t>知覧　　　　　　　</t>
    <rPh sb="0" eb="2">
      <t>チラン</t>
    </rPh>
    <phoneticPr fontId="5"/>
  </si>
  <si>
    <t>知覧南部　　　　　</t>
    <rPh sb="0" eb="2">
      <t>チラン</t>
    </rPh>
    <rPh sb="2" eb="4">
      <t>ナンブ</t>
    </rPh>
    <phoneticPr fontId="5"/>
  </si>
  <si>
    <t>廃店</t>
    <rPh sb="0" eb="2">
      <t>ハイテン</t>
    </rPh>
    <phoneticPr fontId="42"/>
  </si>
  <si>
    <t>坊泊・久志</t>
    <rPh sb="0" eb="1">
      <t>ボウ</t>
    </rPh>
    <rPh sb="1" eb="2">
      <t>トマリ</t>
    </rPh>
    <rPh sb="3" eb="5">
      <t>クシ</t>
    </rPh>
    <phoneticPr fontId="1"/>
  </si>
  <si>
    <t>坊泊・久志</t>
    <rPh sb="0" eb="1">
      <t>ボウ</t>
    </rPh>
    <rPh sb="1" eb="2">
      <t>ト</t>
    </rPh>
    <rPh sb="3" eb="5">
      <t>クシ</t>
    </rPh>
    <phoneticPr fontId="6"/>
  </si>
  <si>
    <t>坊泊・久志</t>
    <rPh sb="0" eb="2">
      <t>ボウトマリ</t>
    </rPh>
    <rPh sb="3" eb="5">
      <t>クシ</t>
    </rPh>
    <phoneticPr fontId="1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</si>
  <si>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</si>
  <si>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</si>
  <si>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（そのほかの販売店についても行政区跨ぎの部数がございますので、お問い合わせください）</t>
    <rPh sb="6" eb="9">
      <t>ハンバイテン</t>
    </rPh>
    <rPh sb="32" eb="33">
      <t>ト</t>
    </rPh>
    <rPh sb="34" eb="35">
      <t>ア</t>
    </rPh>
    <phoneticPr fontId="5"/>
  </si>
  <si>
    <t>令和５年９月現在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5"/>
  </si>
  <si>
    <t>令和５年９月現在</t>
    <phoneticPr fontId="1"/>
  </si>
  <si>
    <t>※えい開聞販売所は指宿市1,070枚・南九州市2,130枚　※枕崎販売所は枕崎市3,310枚・南さつま市610枚　※加治木東部販売所は姶良市940枚・霧島市（小浜町）110枚　に分かれます</t>
    <rPh sb="87" eb="88">
      <t>ワ</t>
    </rPh>
    <phoneticPr fontId="5"/>
  </si>
  <si>
    <t>※えい開聞販売所は指宿市　10枚・南九州市　20枚に分かれます。　※枕崎（南）10枚は南さつま市になります。</t>
    <rPh sb="34" eb="36">
      <t>マクラザキ</t>
    </rPh>
    <rPh sb="37" eb="38">
      <t>ミナミ</t>
    </rPh>
    <rPh sb="41" eb="42">
      <t>マイ</t>
    </rPh>
    <rPh sb="43" eb="44">
      <t>ミナミ</t>
    </rPh>
    <rPh sb="47" eb="48">
      <t>シ</t>
    </rPh>
    <phoneticPr fontId="5"/>
  </si>
  <si>
    <t>※えい開聞販売所は指宿市　10枚・南九州市　30枚に分かれます。　※枕崎（南）10枚は南さつま市になります。</t>
    <rPh sb="34" eb="36">
      <t>マクラザキ</t>
    </rPh>
    <rPh sb="37" eb="38">
      <t>ミナミ</t>
    </rPh>
    <rPh sb="41" eb="42">
      <t>マイ</t>
    </rPh>
    <rPh sb="43" eb="44">
      <t>ミナミ</t>
    </rPh>
    <rPh sb="47" eb="48">
      <t>シ</t>
    </rPh>
    <phoneticPr fontId="5"/>
  </si>
  <si>
    <t>廃店</t>
    <rPh sb="0" eb="2">
      <t>ハイテン</t>
    </rPh>
    <phoneticPr fontId="42"/>
  </si>
  <si>
    <t>枕崎（坊泊）</t>
    <rPh sb="0" eb="2">
      <t>マクラザキ</t>
    </rPh>
    <rPh sb="3" eb="5">
      <t>ボウトマリ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</si>
</sst>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8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13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theme="8" tint="0.79998168889431442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81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4" borderId="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4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3" fillId="5" borderId="0" xfId="4" applyNumberFormat="1" applyFont="1" applyFill="1" applyAlignment="1">
      <alignment horizontal="center" vertical="center"/>
    </xf>
    <xf numFmtId="0" fontId="10" fillId="6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7" borderId="22" xfId="0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7" borderId="36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/>
    </xf>
    <xf numFmtId="38" fontId="4" fillId="0" borderId="35" xfId="3" applyFont="1" applyBorder="1" applyAlignment="1" applyProtection="1">
      <alignment horizontal="distributed" vertical="center"/>
      <protection locked="0"/>
    </xf>
    <xf numFmtId="0" fontId="4" fillId="11" borderId="7" xfId="4" applyFont="1" applyFill="1" applyBorder="1" applyAlignment="1">
      <alignment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6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" fillId="2" borderId="4" xfId="4" applyFill="1" applyBorder="1" applyAlignment="1">
      <alignment vertical="center"/>
    </xf>
    <xf numFmtId="0" fontId="2" fillId="2" borderId="42" xfId="4" applyFill="1" applyBorder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4" applyFont="1" applyAlignment="1">
      <alignment vertical="center" shrinkToFit="1"/>
    </xf>
    <xf numFmtId="0" fontId="20" fillId="0" borderId="0" xfId="4" applyFont="1"/>
    <xf numFmtId="0" fontId="12" fillId="0" borderId="0" xfId="4" applyFont="1" applyAlignment="1">
      <alignment vertical="center"/>
    </xf>
    <xf numFmtId="0" fontId="17" fillId="0" borderId="0" xfId="4" applyFont="1" applyAlignment="1">
      <alignment vertical="top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5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0" borderId="44" xfId="4" applyFont="1" applyBorder="1"/>
    <xf numFmtId="38" fontId="4" fillId="0" borderId="44" xfId="3" applyFont="1" applyBorder="1" applyAlignment="1" applyProtection="1">
      <alignment horizontal="distributed" vertical="center"/>
      <protection locked="0"/>
    </xf>
    <xf numFmtId="0" fontId="4" fillId="12" borderId="7" xfId="4" applyFont="1" applyFill="1" applyBorder="1" applyAlignment="1">
      <alignment vertical="center"/>
    </xf>
    <xf numFmtId="0" fontId="4" fillId="12" borderId="36" xfId="4" applyFont="1" applyFill="1" applyBorder="1" applyAlignment="1">
      <alignment vertical="center"/>
    </xf>
    <xf numFmtId="0" fontId="4" fillId="13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2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3" borderId="7" xfId="3" applyFont="1" applyFill="1" applyBorder="1" applyAlignment="1" applyProtection="1">
      <alignment horizontal="distributed" vertical="center"/>
      <protection locked="0"/>
    </xf>
    <xf numFmtId="0" fontId="4" fillId="13" borderId="36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textRotation="255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2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2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2" fillId="0" borderId="47" xfId="0" applyFont="1" applyBorder="1">
      <alignment vertical="center"/>
    </xf>
    <xf numFmtId="0" fontId="0" fillId="0" borderId="13" xfId="0" applyBorder="1">
      <alignment vertical="center"/>
    </xf>
    <xf numFmtId="0" fontId="29" fillId="0" borderId="0" xfId="4" applyFont="1" applyAlignment="1">
      <alignment vertical="center"/>
    </xf>
    <xf numFmtId="0" fontId="0" fillId="10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4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5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1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3" borderId="7" xfId="4" applyFont="1" applyFill="1" applyBorder="1" applyAlignment="1">
      <alignment horizontal="center" vertical="center"/>
    </xf>
    <xf numFmtId="0" fontId="4" fillId="11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1" borderId="36" xfId="4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4" fillId="11" borderId="53" xfId="4" applyFont="1" applyFill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3" borderId="7" xfId="3" applyFont="1" applyFill="1" applyBorder="1" applyAlignment="1">
      <alignment horizontal="right" vertical="center"/>
    </xf>
    <xf numFmtId="38" fontId="14" fillId="0" borderId="35" xfId="3" applyFont="1" applyBorder="1" applyAlignment="1">
      <alignment vertical="center"/>
    </xf>
    <xf numFmtId="38" fontId="14" fillId="0" borderId="7" xfId="3" applyFont="1" applyFill="1" applyBorder="1" applyAlignment="1">
      <alignment horizontal="right"/>
    </xf>
    <xf numFmtId="38" fontId="14" fillId="0" borderId="7" xfId="3" applyFont="1" applyFill="1" applyBorder="1" applyAlignment="1">
      <alignment vertical="center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40" xfId="3" applyFont="1" applyBorder="1" applyAlignment="1">
      <alignment horizontal="right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1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3" borderId="7" xfId="3" applyFont="1" applyFill="1" applyBorder="1" applyAlignment="1" applyProtection="1">
      <alignment vertical="center"/>
      <protection locked="0"/>
    </xf>
    <xf numFmtId="0" fontId="14" fillId="3" borderId="7" xfId="4" applyFont="1" applyFill="1" applyBorder="1" applyAlignment="1">
      <alignment vertical="center"/>
    </xf>
    <xf numFmtId="38" fontId="14" fillId="3" borderId="7" xfId="3" applyFont="1" applyFill="1" applyBorder="1" applyAlignment="1">
      <alignment vertical="center"/>
    </xf>
    <xf numFmtId="38" fontId="14" fillId="0" borderId="44" xfId="3" applyFont="1" applyBorder="1" applyAlignment="1" applyProtection="1">
      <alignment vertical="center"/>
      <protection locked="0"/>
    </xf>
    <xf numFmtId="38" fontId="14" fillId="0" borderId="40" xfId="3" applyFont="1" applyBorder="1" applyAlignment="1" applyProtection="1"/>
    <xf numFmtId="38" fontId="14" fillId="3" borderId="7" xfId="4" applyNumberFormat="1" applyFont="1" applyFill="1" applyBorder="1" applyAlignment="1">
      <alignment vertical="center"/>
    </xf>
    <xf numFmtId="0" fontId="14" fillId="13" borderId="7" xfId="4" applyFont="1" applyFill="1" applyBorder="1" applyAlignment="1">
      <alignment vertical="center"/>
    </xf>
    <xf numFmtId="38" fontId="14" fillId="13" borderId="7" xfId="3" applyFont="1" applyFill="1" applyBorder="1" applyAlignment="1">
      <alignment vertical="center"/>
    </xf>
    <xf numFmtId="38" fontId="14" fillId="3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3" borderId="7" xfId="3" applyFont="1" applyFill="1" applyBorder="1" applyAlignment="1">
      <alignment horizontal="right"/>
    </xf>
    <xf numFmtId="38" fontId="14" fillId="0" borderId="40" xfId="3" applyFont="1" applyFill="1" applyBorder="1" applyAlignment="1"/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10" borderId="108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5" fillId="0" borderId="0" xfId="3" applyFont="1"/>
    <xf numFmtId="38" fontId="45" fillId="0" borderId="0" xfId="3" applyFont="1" applyBorder="1"/>
    <xf numFmtId="0" fontId="46" fillId="0" borderId="0" xfId="4" applyFont="1"/>
    <xf numFmtId="38" fontId="49" fillId="0" borderId="0" xfId="3" applyFont="1" applyAlignment="1">
      <alignment horizontal="centerContinuous"/>
    </xf>
    <xf numFmtId="38" fontId="53" fillId="0" borderId="7" xfId="3" applyFont="1" applyBorder="1" applyAlignment="1">
      <alignment horizontal="distributed" vertical="center"/>
    </xf>
    <xf numFmtId="38" fontId="53" fillId="0" borderId="7" xfId="3" applyFont="1" applyFill="1" applyBorder="1" applyAlignment="1">
      <alignment horizontal="distributed" vertical="center"/>
    </xf>
    <xf numFmtId="38" fontId="49" fillId="3" borderId="7" xfId="3" applyFont="1" applyFill="1" applyBorder="1" applyAlignment="1">
      <alignment horizontal="right" vertical="center"/>
    </xf>
    <xf numFmtId="38" fontId="53" fillId="3" borderId="7" xfId="3" applyFont="1" applyFill="1" applyBorder="1" applyAlignment="1">
      <alignment horizontal="distributed" vertical="center"/>
    </xf>
    <xf numFmtId="38" fontId="49" fillId="0" borderId="7" xfId="3" applyFont="1" applyBorder="1" applyAlignment="1">
      <alignment horizontal="right" vertical="center"/>
    </xf>
    <xf numFmtId="38" fontId="53" fillId="0" borderId="36" xfId="3" applyFont="1" applyBorder="1" applyAlignment="1" applyProtection="1">
      <alignment horizontal="distributed" vertical="center"/>
      <protection locked="0"/>
    </xf>
    <xf numFmtId="38" fontId="49" fillId="0" borderId="7" xfId="3" applyFont="1" applyBorder="1" applyAlignment="1" applyProtection="1">
      <alignment horizontal="right" vertical="center"/>
      <protection locked="0"/>
    </xf>
    <xf numFmtId="38" fontId="49" fillId="0" borderId="7" xfId="3" applyFont="1" applyBorder="1" applyAlignment="1">
      <alignment vertical="center"/>
    </xf>
    <xf numFmtId="38" fontId="49" fillId="0" borderId="7" xfId="3" applyFont="1" applyFill="1" applyBorder="1" applyAlignment="1">
      <alignment vertical="center"/>
    </xf>
    <xf numFmtId="38" fontId="49" fillId="0" borderId="37" xfId="3" applyFont="1" applyFill="1" applyBorder="1" applyAlignment="1">
      <alignment vertical="center"/>
    </xf>
    <xf numFmtId="38" fontId="49" fillId="0" borderId="27" xfId="3" applyFont="1" applyBorder="1" applyAlignment="1">
      <alignment vertical="center"/>
    </xf>
    <xf numFmtId="38" fontId="49" fillId="0" borderId="37" xfId="3" applyFont="1" applyBorder="1" applyAlignment="1">
      <alignment vertical="center"/>
    </xf>
    <xf numFmtId="38" fontId="49" fillId="0" borderId="7" xfId="3" applyFont="1" applyFill="1" applyBorder="1" applyAlignment="1">
      <alignment horizontal="right" vertical="center"/>
    </xf>
    <xf numFmtId="38" fontId="49" fillId="0" borderId="27" xfId="3" applyFont="1" applyBorder="1" applyAlignment="1">
      <alignment horizontal="right" vertical="center"/>
    </xf>
    <xf numFmtId="38" fontId="49" fillId="0" borderId="37" xfId="3" applyFont="1" applyBorder="1" applyAlignment="1">
      <alignment horizontal="right" vertical="center"/>
    </xf>
    <xf numFmtId="38" fontId="53" fillId="0" borderId="36" xfId="3" applyFont="1" applyFill="1" applyBorder="1" applyAlignment="1" applyProtection="1">
      <alignment horizontal="distributed" vertical="center"/>
      <protection locked="0"/>
    </xf>
    <xf numFmtId="0" fontId="45" fillId="0" borderId="0" xfId="5" applyFont="1"/>
    <xf numFmtId="38" fontId="53" fillId="0" borderId="36" xfId="3" applyFont="1" applyFill="1" applyBorder="1" applyAlignment="1">
      <alignment horizontal="distributed" vertical="center"/>
    </xf>
    <xf numFmtId="38" fontId="49" fillId="0" borderId="7" xfId="3" applyFont="1" applyFill="1" applyBorder="1" applyAlignment="1">
      <alignment horizontal="center" vertical="center"/>
    </xf>
    <xf numFmtId="0" fontId="45" fillId="0" borderId="7" xfId="4" applyFont="1" applyBorder="1"/>
    <xf numFmtId="0" fontId="45" fillId="0" borderId="7" xfId="4" applyFont="1" applyBorder="1" applyAlignment="1">
      <alignment vertical="center"/>
    </xf>
    <xf numFmtId="38" fontId="45" fillId="0" borderId="7" xfId="3" applyFont="1" applyBorder="1"/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0" borderId="7" xfId="3" applyFont="1" applyBorder="1" applyAlignment="1">
      <alignment horizontal="distributed" vertical="distributed"/>
    </xf>
    <xf numFmtId="38" fontId="48" fillId="0" borderId="0" xfId="3" applyFont="1"/>
    <xf numFmtId="38" fontId="53" fillId="0" borderId="36" xfId="3" applyFont="1" applyBorder="1" applyAlignment="1">
      <alignment horizontal="distributed" vertical="center"/>
    </xf>
    <xf numFmtId="38" fontId="49" fillId="0" borderId="7" xfId="3" applyFont="1" applyBorder="1" applyAlignment="1">
      <alignment horizontal="distributed" vertical="center"/>
    </xf>
    <xf numFmtId="38" fontId="49" fillId="0" borderId="27" xfId="3" applyFont="1" applyFill="1" applyBorder="1" applyAlignment="1">
      <alignment vertical="center"/>
    </xf>
    <xf numFmtId="38" fontId="53" fillId="0" borderId="0" xfId="3" applyFont="1" applyFill="1" applyBorder="1" applyAlignment="1">
      <alignment horizontal="distributed" vertical="center"/>
    </xf>
    <xf numFmtId="38" fontId="54" fillId="0" borderId="0" xfId="3" applyFont="1" applyBorder="1" applyAlignment="1">
      <alignment horizontal="right"/>
    </xf>
    <xf numFmtId="38" fontId="53" fillId="0" borderId="27" xfId="3" applyFont="1" applyBorder="1" applyAlignment="1">
      <alignment horizontal="distributed" vertical="center"/>
    </xf>
    <xf numFmtId="38" fontId="53" fillId="0" borderId="53" xfId="3" applyFont="1" applyBorder="1" applyAlignment="1">
      <alignment horizontal="distributed" vertical="center"/>
    </xf>
    <xf numFmtId="38" fontId="53" fillId="0" borderId="20" xfId="3" applyFont="1" applyFill="1" applyBorder="1" applyAlignment="1">
      <alignment horizontal="distributed" vertical="center"/>
    </xf>
    <xf numFmtId="38" fontId="49" fillId="0" borderId="20" xfId="3" applyFont="1" applyBorder="1" applyAlignment="1">
      <alignment vertical="center"/>
    </xf>
    <xf numFmtId="38" fontId="49" fillId="0" borderId="7" xfId="3" applyFont="1" applyBorder="1" applyAlignment="1">
      <alignment horizontal="right"/>
    </xf>
    <xf numFmtId="38" fontId="49" fillId="0" borderId="37" xfId="3" applyFont="1" applyBorder="1" applyAlignment="1">
      <alignment horizontal="right"/>
    </xf>
    <xf numFmtId="38" fontId="53" fillId="0" borderId="38" xfId="3" applyFont="1" applyBorder="1" applyAlignment="1" applyProtection="1">
      <alignment horizontal="distributed" vertical="center"/>
      <protection locked="0"/>
    </xf>
    <xf numFmtId="38" fontId="49" fillId="0" borderId="35" xfId="3" applyFont="1" applyBorder="1" applyAlignment="1">
      <alignment horizontal="right" vertical="center"/>
    </xf>
    <xf numFmtId="0" fontId="45" fillId="0" borderId="37" xfId="4" applyFont="1" applyBorder="1"/>
    <xf numFmtId="38" fontId="47" fillId="0" borderId="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9" fillId="0" borderId="7" xfId="3" applyFont="1" applyFill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49" fillId="0" borderId="109" xfId="3" applyFont="1" applyBorder="1" applyAlignment="1">
      <alignment horizontal="right" vertical="center"/>
    </xf>
    <xf numFmtId="38" fontId="53" fillId="3" borderId="40" xfId="3" applyFont="1" applyFill="1" applyBorder="1" applyAlignment="1">
      <alignment horizontal="distributed" vertical="center"/>
    </xf>
    <xf numFmtId="38" fontId="49" fillId="0" borderId="40" xfId="3" applyFont="1" applyFill="1" applyBorder="1" applyAlignment="1">
      <alignment horizontal="right" vertical="center"/>
    </xf>
    <xf numFmtId="38" fontId="53" fillId="0" borderId="40" xfId="3" applyFont="1" applyFill="1" applyBorder="1" applyAlignment="1">
      <alignment horizontal="distributed" vertical="center"/>
    </xf>
    <xf numFmtId="38" fontId="53" fillId="0" borderId="40" xfId="3" applyFont="1" applyBorder="1" applyAlignment="1">
      <alignment horizontal="distributed" vertical="center"/>
    </xf>
    <xf numFmtId="38" fontId="47" fillId="0" borderId="40" xfId="3" applyFont="1" applyBorder="1" applyAlignment="1">
      <alignment horizontal="right" vertical="center"/>
    </xf>
    <xf numFmtId="38" fontId="47" fillId="0" borderId="41" xfId="3" applyFont="1" applyBorder="1" applyAlignment="1">
      <alignment horizontal="right" vertical="center"/>
    </xf>
    <xf numFmtId="0" fontId="47" fillId="0" borderId="0" xfId="5" applyFont="1"/>
    <xf numFmtId="0" fontId="12" fillId="0" borderId="0" xfId="4" applyFont="1"/>
    <xf numFmtId="38" fontId="47" fillId="0" borderId="0" xfId="3" applyFont="1"/>
    <xf numFmtId="0" fontId="47" fillId="0" borderId="0" xfId="4" applyFont="1"/>
    <xf numFmtId="38" fontId="47" fillId="0" borderId="0" xfId="3" applyFont="1" applyBorder="1" applyAlignment="1">
      <alignment horizontal="center" vertical="center"/>
    </xf>
    <xf numFmtId="38" fontId="47" fillId="0" borderId="0" xfId="3" applyFont="1" applyBorder="1"/>
    <xf numFmtId="38" fontId="53" fillId="0" borderId="0" xfId="3" applyFont="1" applyBorder="1" applyAlignment="1">
      <alignment horizontal="center" vertical="center"/>
    </xf>
    <xf numFmtId="0" fontId="53" fillId="10" borderId="36" xfId="5" applyFont="1" applyFill="1" applyBorder="1" applyAlignment="1">
      <alignment horizontal="center" vertical="center"/>
    </xf>
    <xf numFmtId="0" fontId="53" fillId="10" borderId="7" xfId="5" applyFont="1" applyFill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3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3" borderId="7" xfId="3" applyFont="1" applyFill="1" applyBorder="1" applyAlignment="1">
      <alignment horizontal="center" vertical="center"/>
    </xf>
    <xf numFmtId="38" fontId="8" fillId="13" borderId="37" xfId="3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4" fillId="13" borderId="7" xfId="4" applyFont="1" applyFill="1" applyBorder="1" applyAlignment="1">
      <alignment horizontal="distributed" vertical="center"/>
    </xf>
    <xf numFmtId="38" fontId="14" fillId="13" borderId="7" xfId="3" applyFont="1" applyFill="1" applyBorder="1" applyAlignment="1"/>
    <xf numFmtId="0" fontId="4" fillId="13" borderId="20" xfId="4" applyFont="1" applyFill="1" applyBorder="1" applyAlignment="1">
      <alignment horizontal="center" vertical="center"/>
    </xf>
    <xf numFmtId="38" fontId="14" fillId="13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3" borderId="53" xfId="4" applyFont="1" applyFill="1" applyBorder="1" applyAlignment="1">
      <alignment horizontal="center"/>
    </xf>
    <xf numFmtId="0" fontId="4" fillId="13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3" borderId="36" xfId="3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3" borderId="92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8" fillId="0" borderId="0" xfId="4" applyFont="1" applyAlignment="1">
      <alignment horizontal="center"/>
    </xf>
    <xf numFmtId="38" fontId="14" fillId="0" borderId="113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3" xfId="4" applyFont="1" applyBorder="1" applyAlignment="1">
      <alignment horizontal="center" vertical="center"/>
    </xf>
    <xf numFmtId="38" fontId="4" fillId="0" borderId="113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38" fontId="4" fillId="0" borderId="53" xfId="3" applyFont="1" applyFill="1" applyBorder="1" applyAlignment="1">
      <alignment horizontal="distributed" vertical="center"/>
    </xf>
    <xf numFmtId="0" fontId="25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9" fillId="0" borderId="7" xfId="3" applyFont="1" applyFill="1" applyBorder="1" applyAlignment="1">
      <alignment horizontal="right" vertical="center" shrinkToFit="1"/>
    </xf>
    <xf numFmtId="38" fontId="49" fillId="0" borderId="40" xfId="3" applyFont="1" applyFill="1" applyBorder="1" applyAlignment="1">
      <alignment horizontal="right" vertical="center" shrinkToFit="1"/>
    </xf>
    <xf numFmtId="38" fontId="49" fillId="0" borderId="7" xfId="3" applyFont="1" applyBorder="1" applyAlignment="1">
      <alignment horizontal="right" vertical="center" shrinkToFit="1"/>
    </xf>
    <xf numFmtId="38" fontId="49" fillId="0" borderId="7" xfId="3" applyFont="1" applyBorder="1" applyAlignment="1">
      <alignment vertical="center" shrinkToFit="1"/>
    </xf>
    <xf numFmtId="38" fontId="49" fillId="0" borderId="40" xfId="3" applyFont="1" applyBorder="1" applyAlignment="1">
      <alignment horizontal="right" vertical="center" shrinkToFit="1"/>
    </xf>
    <xf numFmtId="38" fontId="49" fillId="0" borderId="7" xfId="3" applyFont="1" applyFill="1" applyBorder="1" applyAlignment="1">
      <alignment vertical="center" shrinkToFit="1"/>
    </xf>
    <xf numFmtId="38" fontId="49" fillId="0" borderId="40" xfId="3" applyFont="1" applyBorder="1" applyAlignment="1">
      <alignment vertical="center" shrinkToFit="1"/>
    </xf>
    <xf numFmtId="38" fontId="49" fillId="0" borderId="7" xfId="4" applyNumberFormat="1" applyFont="1" applyBorder="1" applyAlignment="1">
      <alignment vertical="center" shrinkToFit="1"/>
    </xf>
    <xf numFmtId="38" fontId="49" fillId="0" borderId="37" xfId="4" applyNumberFormat="1" applyFont="1" applyBorder="1" applyAlignment="1">
      <alignment vertical="center" shrinkToFit="1"/>
    </xf>
    <xf numFmtId="38" fontId="49" fillId="0" borderId="37" xfId="3" applyFont="1" applyBorder="1" applyAlignment="1">
      <alignment vertical="center" shrinkToFit="1"/>
    </xf>
    <xf numFmtId="38" fontId="49" fillId="0" borderId="37" xfId="3" applyFont="1" applyBorder="1" applyAlignment="1">
      <alignment horizontal="right" vertical="center" shrinkToFit="1"/>
    </xf>
    <xf numFmtId="38" fontId="4" fillId="13" borderId="7" xfId="3" applyFont="1" applyFill="1" applyBorder="1" applyAlignment="1">
      <alignment horizontal="center" vertical="center" shrinkToFit="1"/>
    </xf>
    <xf numFmtId="38" fontId="8" fillId="13" borderId="7" xfId="3" applyFont="1" applyFill="1" applyBorder="1" applyAlignment="1" applyProtection="1">
      <alignment horizontal="distributed" vertical="center"/>
      <protection locked="0"/>
    </xf>
    <xf numFmtId="38" fontId="8" fillId="13" borderId="7" xfId="3" applyFont="1" applyFill="1" applyBorder="1" applyAlignment="1">
      <alignment horizontal="distributed" vertical="center"/>
    </xf>
    <xf numFmtId="0" fontId="27" fillId="13" borderId="36" xfId="4" applyFont="1" applyFill="1" applyBorder="1" applyAlignment="1">
      <alignment vertical="center"/>
    </xf>
    <xf numFmtId="0" fontId="4" fillId="0" borderId="92" xfId="4" applyFont="1" applyBorder="1" applyAlignment="1">
      <alignment horizontal="center" vertical="center"/>
    </xf>
    <xf numFmtId="38" fontId="14" fillId="0" borderId="37" xfId="3" applyFont="1" applyBorder="1" applyAlignment="1">
      <alignment horizontal="center" vertical="center"/>
    </xf>
    <xf numFmtId="38" fontId="10" fillId="13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3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3" borderId="7" xfId="3" applyFont="1" applyFill="1" applyBorder="1" applyAlignment="1">
      <alignment horizontal="center" vertical="center"/>
    </xf>
    <xf numFmtId="38" fontId="10" fillId="3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3" borderId="7" xfId="3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7" xfId="3" applyFont="1" applyFill="1" applyBorder="1" applyAlignment="1" applyProtection="1">
      <alignment horizontal="right" vertical="center"/>
      <protection locked="0"/>
    </xf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6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38" fontId="10" fillId="3" borderId="7" xfId="3" applyFont="1" applyFill="1" applyBorder="1" applyAlignment="1">
      <alignment horizontal="right"/>
    </xf>
    <xf numFmtId="0" fontId="10" fillId="0" borderId="7" xfId="3" applyNumberFormat="1" applyFont="1" applyFill="1" applyBorder="1" applyAlignment="1">
      <alignment vertical="center"/>
    </xf>
    <xf numFmtId="38" fontId="53" fillId="3" borderId="39" xfId="3" applyFont="1" applyFill="1" applyBorder="1" applyAlignment="1">
      <alignment horizontal="distributed" vertical="center"/>
    </xf>
    <xf numFmtId="38" fontId="49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7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4" xfId="0" applyNumberFormat="1" applyBorder="1">
      <alignment vertical="center"/>
    </xf>
    <xf numFmtId="38" fontId="0" fillId="0" borderId="115" xfId="0" applyNumberFormat="1" applyBorder="1">
      <alignment vertical="center"/>
    </xf>
    <xf numFmtId="38" fontId="0" fillId="0" borderId="116" xfId="0" applyNumberFormat="1" applyBorder="1">
      <alignment vertical="center"/>
    </xf>
    <xf numFmtId="38" fontId="8" fillId="7" borderId="117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7" borderId="111" xfId="3" applyFont="1" applyFill="1" applyBorder="1" applyAlignment="1">
      <alignment vertical="center"/>
    </xf>
    <xf numFmtId="38" fontId="4" fillId="0" borderId="97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3" xfId="0" applyBorder="1">
      <alignment vertical="center"/>
    </xf>
    <xf numFmtId="38" fontId="8" fillId="7" borderId="111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0" fontId="8" fillId="0" borderId="53" xfId="4" applyFont="1" applyBorder="1" applyAlignment="1">
      <alignment horizontal="distributed" vertical="center"/>
    </xf>
    <xf numFmtId="38" fontId="8" fillId="8" borderId="63" xfId="3" applyFont="1" applyFill="1" applyBorder="1" applyAlignment="1" applyProtection="1">
      <alignment vertical="center"/>
      <protection locked="0"/>
    </xf>
    <xf numFmtId="38" fontId="8" fillId="8" borderId="91" xfId="3" applyFont="1" applyFill="1" applyBorder="1" applyAlignment="1" applyProtection="1">
      <alignment vertical="center"/>
      <protection locked="0"/>
    </xf>
    <xf numFmtId="38" fontId="8" fillId="8" borderId="95" xfId="3" applyFont="1" applyFill="1" applyBorder="1" applyAlignment="1" applyProtection="1">
      <alignment vertical="center"/>
      <protection locked="0"/>
    </xf>
    <xf numFmtId="0" fontId="4" fillId="0" borderId="118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8" borderId="93" xfId="3" applyFont="1" applyFill="1" applyBorder="1" applyAlignment="1" applyProtection="1">
      <alignment vertical="center"/>
      <protection locked="0"/>
    </xf>
    <xf numFmtId="38" fontId="8" fillId="8" borderId="69" xfId="3" applyFont="1" applyFill="1" applyBorder="1" applyAlignment="1" applyProtection="1">
      <alignment vertical="center"/>
      <protection locked="0"/>
    </xf>
    <xf numFmtId="38" fontId="8" fillId="8" borderId="111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8" borderId="93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11" xfId="3" applyFont="1" applyFill="1" applyBorder="1" applyAlignment="1">
      <alignment vertical="center"/>
    </xf>
    <xf numFmtId="0" fontId="4" fillId="0" borderId="96" xfId="4" applyFont="1" applyBorder="1" applyAlignment="1">
      <alignment vertical="center"/>
    </xf>
    <xf numFmtId="0" fontId="4" fillId="0" borderId="119" xfId="4" applyFont="1" applyBorder="1" applyAlignment="1">
      <alignment vertical="center"/>
    </xf>
    <xf numFmtId="38" fontId="4" fillId="0" borderId="110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69" xfId="0" applyNumberFormat="1" applyBorder="1">
      <alignment vertical="center"/>
    </xf>
    <xf numFmtId="38" fontId="0" fillId="0" borderId="120" xfId="0" applyNumberFormat="1" applyBorder="1">
      <alignment vertical="center"/>
    </xf>
    <xf numFmtId="38" fontId="8" fillId="9" borderId="93" xfId="3" applyFont="1" applyFill="1" applyBorder="1" applyAlignment="1">
      <alignment vertical="center"/>
    </xf>
    <xf numFmtId="38" fontId="8" fillId="9" borderId="69" xfId="3" applyFont="1" applyFill="1" applyBorder="1" applyAlignment="1">
      <alignment vertical="center"/>
    </xf>
    <xf numFmtId="38" fontId="8" fillId="9" borderId="111" xfId="3" applyFont="1" applyFill="1" applyBorder="1" applyAlignment="1">
      <alignment vertical="center"/>
    </xf>
    <xf numFmtId="38" fontId="8" fillId="9" borderId="66" xfId="3" applyFont="1" applyFill="1" applyBorder="1" applyAlignment="1">
      <alignment vertical="center"/>
    </xf>
    <xf numFmtId="38" fontId="8" fillId="3" borderId="27" xfId="3" applyFont="1" applyFill="1" applyBorder="1" applyAlignment="1">
      <alignment vertical="center"/>
    </xf>
    <xf numFmtId="38" fontId="8" fillId="3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3" borderId="110" xfId="3" applyFont="1" applyFill="1" applyBorder="1" applyAlignment="1">
      <alignment vertical="center"/>
    </xf>
    <xf numFmtId="38" fontId="8" fillId="3" borderId="97" xfId="3" applyFont="1" applyFill="1" applyBorder="1" applyAlignment="1">
      <alignment horizontal="distributed" vertical="center"/>
    </xf>
    <xf numFmtId="38" fontId="8" fillId="0" borderId="110" xfId="3" applyFont="1" applyBorder="1" applyAlignment="1">
      <alignment vertical="center"/>
    </xf>
    <xf numFmtId="38" fontId="0" fillId="0" borderId="113" xfId="0" applyNumberFormat="1" applyBorder="1">
      <alignment vertical="center"/>
    </xf>
    <xf numFmtId="38" fontId="8" fillId="15" borderId="93" xfId="3" applyFont="1" applyFill="1" applyBorder="1" applyAlignment="1">
      <alignment vertical="center"/>
    </xf>
    <xf numFmtId="38" fontId="8" fillId="15" borderId="69" xfId="3" applyFont="1" applyFill="1" applyBorder="1" applyAlignment="1">
      <alignment vertical="center"/>
    </xf>
    <xf numFmtId="38" fontId="8" fillId="15" borderId="111" xfId="3" applyFont="1" applyFill="1" applyBorder="1" applyAlignment="1">
      <alignment vertical="center"/>
    </xf>
    <xf numFmtId="38" fontId="14" fillId="0" borderId="20" xfId="3" applyFont="1" applyFill="1" applyBorder="1" applyAlignment="1">
      <alignment horizontal="right"/>
    </xf>
    <xf numFmtId="38" fontId="8" fillId="15" borderId="93" xfId="3" applyFont="1" applyFill="1" applyBorder="1" applyAlignment="1" applyProtection="1">
      <alignment vertical="center"/>
      <protection locked="0"/>
    </xf>
    <xf numFmtId="38" fontId="8" fillId="15" borderId="69" xfId="3" applyFont="1" applyFill="1" applyBorder="1" applyAlignment="1" applyProtection="1">
      <alignment vertical="center"/>
      <protection locked="0"/>
    </xf>
    <xf numFmtId="38" fontId="8" fillId="15" borderId="111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4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21" xfId="0" applyNumberFormat="1" applyBorder="1">
      <alignment vertical="center"/>
    </xf>
    <xf numFmtId="38" fontId="13" fillId="3" borderId="7" xfId="3" applyFont="1" applyFill="1" applyBorder="1" applyAlignment="1">
      <alignment horizontal="center" vertical="center"/>
    </xf>
    <xf numFmtId="38" fontId="0" fillId="0" borderId="20" xfId="0" applyNumberFormat="1" applyBorder="1">
      <alignment vertical="center"/>
    </xf>
    <xf numFmtId="38" fontId="4" fillId="0" borderId="110" xfId="3" applyFont="1" applyBorder="1" applyAlignment="1" applyProtection="1">
      <alignment vertical="center"/>
      <protection locked="0"/>
    </xf>
    <xf numFmtId="0" fontId="4" fillId="0" borderId="110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13" fillId="13" borderId="7" xfId="3" applyFont="1" applyFill="1" applyBorder="1" applyAlignment="1">
      <alignment horizontal="center" vertical="center"/>
    </xf>
    <xf numFmtId="38" fontId="13" fillId="0" borderId="7" xfId="3" applyFont="1" applyBorder="1" applyAlignment="1">
      <alignment horizontal="center" vertical="center"/>
    </xf>
    <xf numFmtId="38" fontId="16" fillId="0" borderId="27" xfId="3" applyFont="1" applyBorder="1" applyAlignment="1">
      <alignment horizontal="right" vertical="center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53" fillId="4" borderId="7" xfId="3" applyFont="1" applyFill="1" applyBorder="1" applyAlignment="1">
      <alignment horizontal="distributed" vertical="center"/>
    </xf>
    <xf numFmtId="38" fontId="53" fillId="4" borderId="7" xfId="3" applyFont="1" applyFill="1" applyBorder="1" applyAlignment="1">
      <alignment horizontal="center" vertical="center"/>
    </xf>
    <xf numFmtId="38" fontId="53" fillId="4" borderId="36" xfId="3" applyFont="1" applyFill="1" applyBorder="1" applyAlignment="1">
      <alignment horizontal="distributed" vertical="center"/>
    </xf>
    <xf numFmtId="0" fontId="4" fillId="4" borderId="53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distributed" vertical="center"/>
    </xf>
    <xf numFmtId="38" fontId="4" fillId="4" borderId="7" xfId="3" applyFont="1" applyFill="1" applyBorder="1" applyAlignment="1">
      <alignment horizontal="center" vertical="center"/>
    </xf>
    <xf numFmtId="38" fontId="4" fillId="4" borderId="7" xfId="3" applyFont="1" applyFill="1" applyBorder="1" applyAlignment="1">
      <alignment horizontal="distributed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vertical="center"/>
    </xf>
    <xf numFmtId="38" fontId="8" fillId="6" borderId="7" xfId="3" applyFont="1" applyFill="1" applyBorder="1" applyAlignment="1">
      <alignment horizontal="distributed" vertical="center"/>
    </xf>
    <xf numFmtId="0" fontId="4" fillId="4" borderId="36" xfId="4" applyFont="1" applyFill="1" applyBorder="1" applyAlignment="1">
      <alignment vertical="center"/>
    </xf>
    <xf numFmtId="38" fontId="8" fillId="0" borderId="23" xfId="3" applyFont="1" applyBorder="1" applyAlignment="1" applyProtection="1">
      <alignment horizontal="distributed" vertical="center"/>
      <protection locked="0"/>
    </xf>
    <xf numFmtId="38" fontId="57" fillId="4" borderId="7" xfId="3" applyFont="1" applyFill="1" applyBorder="1" applyAlignment="1">
      <alignment horizontal="distributed" vertical="center"/>
    </xf>
    <xf numFmtId="38" fontId="4" fillId="13" borderId="53" xfId="3" applyFont="1" applyFill="1" applyBorder="1" applyAlignment="1">
      <alignment horizontal="distributed" vertical="center"/>
    </xf>
    <xf numFmtId="38" fontId="8" fillId="3" borderId="40" xfId="3" applyFont="1" applyFill="1" applyBorder="1" applyAlignment="1">
      <alignment vertical="center"/>
    </xf>
    <xf numFmtId="56" fontId="15" fillId="16" borderId="122" xfId="4" applyNumberFormat="1" applyFont="1" applyFill="1" applyBorder="1" applyAlignment="1" applyProtection="1">
      <alignment horizontal="center" vertical="center"/>
      <protection locked="0"/>
    </xf>
    <xf numFmtId="56" fontId="15" fillId="16" borderId="58" xfId="4" applyNumberFormat="1" applyFont="1" applyFill="1" applyBorder="1" applyAlignment="1" applyProtection="1">
      <alignment horizontal="center" vertical="center"/>
      <protection locked="0"/>
    </xf>
    <xf numFmtId="0" fontId="4" fillId="6" borderId="63" xfId="4" applyFont="1" applyFill="1" applyBorder="1" applyAlignment="1">
      <alignment horizontal="center" vertical="center"/>
    </xf>
    <xf numFmtId="0" fontId="4" fillId="6" borderId="64" xfId="4" applyFont="1" applyFill="1" applyBorder="1" applyAlignment="1">
      <alignment horizontal="center" vertical="center"/>
    </xf>
    <xf numFmtId="0" fontId="4" fillId="6" borderId="65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0" fontId="13" fillId="16" borderId="54" xfId="4" applyFont="1" applyFill="1" applyBorder="1" applyAlignment="1" applyProtection="1">
      <alignment horizontal="center" vertical="center" shrinkToFit="1"/>
      <protection locked="0"/>
    </xf>
    <xf numFmtId="0" fontId="13" fillId="16" borderId="34" xfId="4" applyFont="1" applyFill="1" applyBorder="1" applyAlignment="1" applyProtection="1">
      <alignment horizontal="center" vertical="center" shrinkToFit="1"/>
      <protection locked="0"/>
    </xf>
    <xf numFmtId="0" fontId="13" fillId="16" borderId="55" xfId="4" applyFont="1" applyFill="1" applyBorder="1" applyAlignment="1" applyProtection="1">
      <alignment horizontal="center" vertical="center" shrinkToFit="1"/>
      <protection locked="0"/>
    </xf>
    <xf numFmtId="0" fontId="4" fillId="6" borderId="59" xfId="4" applyFont="1" applyFill="1" applyBorder="1" applyAlignment="1">
      <alignment horizontal="center" vertical="center"/>
    </xf>
    <xf numFmtId="0" fontId="4" fillId="6" borderId="46" xfId="4" applyFont="1" applyFill="1" applyBorder="1" applyAlignment="1">
      <alignment horizontal="center" vertical="center"/>
    </xf>
    <xf numFmtId="0" fontId="4" fillId="6" borderId="60" xfId="4" applyFont="1" applyFill="1" applyBorder="1" applyAlignment="1">
      <alignment horizontal="center" vertical="center"/>
    </xf>
    <xf numFmtId="0" fontId="4" fillId="16" borderId="54" xfId="4" applyFont="1" applyFill="1" applyBorder="1" applyAlignment="1" applyProtection="1">
      <alignment horizontal="center" vertical="center"/>
      <protection locked="0"/>
    </xf>
    <xf numFmtId="0" fontId="4" fillId="16" borderId="34" xfId="4" applyFont="1" applyFill="1" applyBorder="1" applyAlignment="1" applyProtection="1">
      <alignment horizontal="center" vertical="center"/>
      <protection locked="0"/>
    </xf>
    <xf numFmtId="0" fontId="4" fillId="16" borderId="55" xfId="4" applyFont="1" applyFill="1" applyBorder="1" applyAlignment="1" applyProtection="1">
      <alignment horizontal="center" vertical="center"/>
      <protection locked="0"/>
    </xf>
    <xf numFmtId="0" fontId="4" fillId="6" borderId="61" xfId="4" applyFont="1" applyFill="1" applyBorder="1" applyAlignment="1" applyProtection="1">
      <alignment horizontal="center" vertical="center"/>
      <protection locked="0"/>
    </xf>
    <xf numFmtId="0" fontId="4" fillId="6" borderId="42" xfId="4" applyFont="1" applyFill="1" applyBorder="1" applyAlignment="1" applyProtection="1">
      <alignment horizontal="center" vertical="center"/>
      <protection locked="0"/>
    </xf>
    <xf numFmtId="0" fontId="4" fillId="6" borderId="62" xfId="4" applyFont="1" applyFill="1" applyBorder="1" applyAlignment="1" applyProtection="1">
      <alignment horizontal="center" vertical="center"/>
      <protection locked="0"/>
    </xf>
    <xf numFmtId="0" fontId="14" fillId="16" borderId="59" xfId="1" applyFont="1" applyFill="1" applyBorder="1" applyAlignment="1" applyProtection="1">
      <alignment horizontal="center" vertical="center"/>
      <protection locked="0"/>
    </xf>
    <xf numFmtId="0" fontId="14" fillId="16" borderId="46" xfId="1" applyFont="1" applyFill="1" applyBorder="1" applyAlignment="1" applyProtection="1">
      <alignment horizontal="center" vertical="center"/>
      <protection locked="0"/>
    </xf>
    <xf numFmtId="0" fontId="14" fillId="16" borderId="60" xfId="1" applyFont="1" applyFill="1" applyBorder="1" applyAlignment="1" applyProtection="1">
      <alignment horizontal="center" vertical="center"/>
      <protection locked="0"/>
    </xf>
    <xf numFmtId="0" fontId="4" fillId="6" borderId="54" xfId="4" applyFont="1" applyFill="1" applyBorder="1" applyAlignment="1">
      <alignment horizontal="center" vertical="center"/>
    </xf>
    <xf numFmtId="0" fontId="4" fillId="6" borderId="34" xfId="4" applyFont="1" applyFill="1" applyBorder="1" applyAlignment="1">
      <alignment horizontal="center" vertical="center"/>
    </xf>
    <xf numFmtId="0" fontId="4" fillId="6" borderId="55" xfId="4" applyFont="1" applyFill="1" applyBorder="1" applyAlignment="1">
      <alignment horizontal="center" vertical="center"/>
    </xf>
    <xf numFmtId="0" fontId="4" fillId="16" borderId="59" xfId="4" applyFont="1" applyFill="1" applyBorder="1" applyAlignment="1" applyProtection="1">
      <alignment horizontal="center" vertical="center"/>
      <protection locked="0"/>
    </xf>
    <xf numFmtId="0" fontId="4" fillId="16" borderId="46" xfId="4" applyFont="1" applyFill="1" applyBorder="1" applyAlignment="1" applyProtection="1">
      <alignment horizontal="center" vertical="center"/>
      <protection locked="0"/>
    </xf>
    <xf numFmtId="0" fontId="4" fillId="16" borderId="60" xfId="4" applyFont="1" applyFill="1" applyBorder="1" applyAlignment="1" applyProtection="1">
      <alignment horizontal="center" vertical="center"/>
      <protection locked="0"/>
    </xf>
    <xf numFmtId="0" fontId="4" fillId="16" borderId="56" xfId="4" applyFont="1" applyFill="1" applyBorder="1" applyAlignment="1" applyProtection="1">
      <alignment horizontal="center" vertical="center"/>
      <protection locked="0"/>
    </xf>
    <xf numFmtId="0" fontId="4" fillId="16" borderId="45" xfId="4" applyFont="1" applyFill="1" applyBorder="1" applyAlignment="1" applyProtection="1">
      <alignment horizontal="center" vertical="center"/>
      <protection locked="0"/>
    </xf>
    <xf numFmtId="0" fontId="4" fillId="16" borderId="57" xfId="4" applyFont="1" applyFill="1" applyBorder="1" applyAlignment="1" applyProtection="1">
      <alignment horizontal="center" vertical="center"/>
      <protection locked="0"/>
    </xf>
    <xf numFmtId="0" fontId="17" fillId="0" borderId="34" xfId="4" applyFont="1" applyBorder="1" applyAlignment="1">
      <alignment horizontal="center" vertical="center"/>
    </xf>
    <xf numFmtId="38" fontId="49" fillId="0" borderId="80" xfId="3" applyFont="1" applyBorder="1" applyAlignment="1">
      <alignment horizontal="center" vertical="center" wrapText="1"/>
    </xf>
    <xf numFmtId="38" fontId="49" fillId="0" borderId="64" xfId="3" applyFont="1" applyBorder="1" applyAlignment="1">
      <alignment horizontal="center" vertical="center" wrapText="1"/>
    </xf>
    <xf numFmtId="38" fontId="49" fillId="0" borderId="83" xfId="3" applyFont="1" applyBorder="1" applyAlignment="1">
      <alignment horizontal="center" vertical="center" wrapText="1"/>
    </xf>
    <xf numFmtId="38" fontId="49" fillId="0" borderId="74" xfId="3" applyFont="1" applyBorder="1" applyAlignment="1">
      <alignment horizontal="center" vertical="center" wrapText="1"/>
    </xf>
    <xf numFmtId="38" fontId="49" fillId="0" borderId="0" xfId="3" applyFont="1" applyBorder="1" applyAlignment="1">
      <alignment horizontal="center" vertical="center" wrapText="1"/>
    </xf>
    <xf numFmtId="38" fontId="49" fillId="0" borderId="84" xfId="3" applyFont="1" applyBorder="1" applyAlignment="1">
      <alignment horizontal="center" vertical="center" wrapText="1"/>
    </xf>
    <xf numFmtId="38" fontId="49" fillId="0" borderId="76" xfId="3" applyFont="1" applyBorder="1" applyAlignment="1">
      <alignment horizontal="center" vertical="center" wrapText="1"/>
    </xf>
    <xf numFmtId="38" fontId="49" fillId="0" borderId="45" xfId="3" applyFont="1" applyBorder="1" applyAlignment="1">
      <alignment horizontal="center" vertical="center" wrapText="1"/>
    </xf>
    <xf numFmtId="38" fontId="49" fillId="0" borderId="85" xfId="3" applyFont="1" applyBorder="1" applyAlignment="1">
      <alignment horizontal="center" vertical="center" wrapText="1"/>
    </xf>
    <xf numFmtId="38" fontId="47" fillId="0" borderId="87" xfId="3" applyFont="1" applyBorder="1" applyAlignment="1">
      <alignment horizontal="center" vertical="center"/>
    </xf>
    <xf numFmtId="38" fontId="47" fillId="0" borderId="34" xfId="3" applyFont="1" applyBorder="1" applyAlignment="1">
      <alignment horizontal="center" vertical="center"/>
    </xf>
    <xf numFmtId="38" fontId="47" fillId="0" borderId="88" xfId="3" applyFont="1" applyBorder="1" applyAlignment="1">
      <alignment horizontal="center" vertical="center"/>
    </xf>
    <xf numFmtId="38" fontId="47" fillId="0" borderId="4" xfId="3" applyFont="1" applyBorder="1" applyAlignment="1">
      <alignment horizontal="center" vertical="center"/>
    </xf>
    <xf numFmtId="38" fontId="47" fillId="0" borderId="80" xfId="3" applyFont="1" applyBorder="1" applyAlignment="1">
      <alignment horizontal="center" vertical="center"/>
    </xf>
    <xf numFmtId="38" fontId="47" fillId="0" borderId="64" xfId="3" applyFont="1" applyBorder="1" applyAlignment="1">
      <alignment horizontal="center" vertical="center"/>
    </xf>
    <xf numFmtId="38" fontId="47" fillId="0" borderId="83" xfId="3" applyFont="1" applyBorder="1" applyAlignment="1">
      <alignment horizontal="center" vertical="center"/>
    </xf>
    <xf numFmtId="38" fontId="47" fillId="0" borderId="89" xfId="3" applyFont="1" applyBorder="1" applyAlignment="1">
      <alignment horizontal="center" vertical="center"/>
    </xf>
    <xf numFmtId="38" fontId="47" fillId="0" borderId="43" xfId="3" applyFont="1" applyBorder="1" applyAlignment="1">
      <alignment horizontal="center" vertical="center"/>
    </xf>
    <xf numFmtId="38" fontId="47" fillId="0" borderId="90" xfId="3" applyFont="1" applyBorder="1" applyAlignment="1">
      <alignment horizontal="center" vertical="center"/>
    </xf>
    <xf numFmtId="38" fontId="49" fillId="0" borderId="83" xfId="3" applyFont="1" applyBorder="1" applyAlignment="1">
      <alignment horizontal="center" vertical="center" textRotation="255"/>
    </xf>
    <xf numFmtId="38" fontId="49" fillId="0" borderId="84" xfId="3" applyFont="1" applyBorder="1" applyAlignment="1">
      <alignment horizontal="center" vertical="center" textRotation="255"/>
    </xf>
    <xf numFmtId="38" fontId="49" fillId="0" borderId="85" xfId="3" applyFont="1" applyBorder="1" applyAlignment="1">
      <alignment horizontal="center" vertical="center" textRotation="255"/>
    </xf>
    <xf numFmtId="38" fontId="52" fillId="0" borderId="74" xfId="3" applyFont="1" applyBorder="1" applyAlignment="1">
      <alignment horizontal="center" shrinkToFit="1"/>
    </xf>
    <xf numFmtId="38" fontId="52" fillId="0" borderId="0" xfId="3" applyFont="1" applyBorder="1" applyAlignment="1">
      <alignment horizontal="center" shrinkToFit="1"/>
    </xf>
    <xf numFmtId="38" fontId="52" fillId="0" borderId="84" xfId="3" applyFont="1" applyBorder="1" applyAlignment="1">
      <alignment horizontal="center" shrinkToFit="1"/>
    </xf>
    <xf numFmtId="38" fontId="52" fillId="0" borderId="76" xfId="3" applyFont="1" applyBorder="1" applyAlignment="1">
      <alignment horizontal="center" shrinkToFit="1"/>
    </xf>
    <xf numFmtId="38" fontId="52" fillId="0" borderId="45" xfId="3" applyFont="1" applyBorder="1" applyAlignment="1">
      <alignment horizontal="center" shrinkToFit="1"/>
    </xf>
    <xf numFmtId="38" fontId="52" fillId="0" borderId="85" xfId="3" applyFont="1" applyBorder="1" applyAlignment="1">
      <alignment horizontal="center" shrinkToFit="1"/>
    </xf>
    <xf numFmtId="38" fontId="41" fillId="0" borderId="0" xfId="3" applyFont="1" applyAlignment="1">
      <alignment horizontal="center"/>
    </xf>
    <xf numFmtId="38" fontId="43" fillId="0" borderId="0" xfId="3" applyFont="1" applyAlignment="1">
      <alignment horizontal="center" vertical="top" wrapText="1" shrinkToFit="1"/>
    </xf>
    <xf numFmtId="38" fontId="44" fillId="0" borderId="0" xfId="3" applyFont="1" applyBorder="1" applyAlignment="1">
      <alignment horizontal="center"/>
    </xf>
    <xf numFmtId="38" fontId="47" fillId="0" borderId="0" xfId="3" applyFont="1" applyBorder="1" applyAlignment="1">
      <alignment horizontal="left"/>
    </xf>
    <xf numFmtId="38" fontId="45" fillId="0" borderId="74" xfId="3" applyFont="1" applyBorder="1" applyAlignment="1">
      <alignment horizontal="center" shrinkToFit="1"/>
    </xf>
    <xf numFmtId="38" fontId="45" fillId="0" borderId="0" xfId="3" applyFont="1" applyBorder="1" applyAlignment="1">
      <alignment horizontal="center" shrinkToFit="1"/>
    </xf>
    <xf numFmtId="38" fontId="45" fillId="0" borderId="75" xfId="3" applyFont="1" applyBorder="1" applyAlignment="1">
      <alignment horizontal="center" shrinkToFit="1"/>
    </xf>
    <xf numFmtId="38" fontId="49" fillId="0" borderId="77" xfId="3" applyFont="1" applyBorder="1" applyAlignment="1">
      <alignment horizontal="center" vertical="center" textRotation="255"/>
    </xf>
    <xf numFmtId="38" fontId="49" fillId="0" borderId="78" xfId="3" applyFont="1" applyBorder="1" applyAlignment="1">
      <alignment horizontal="center" vertical="center" textRotation="255"/>
    </xf>
    <xf numFmtId="38" fontId="49" fillId="0" borderId="79" xfId="3" applyFont="1" applyBorder="1" applyAlignment="1">
      <alignment horizontal="center" vertical="center" textRotation="255"/>
    </xf>
    <xf numFmtId="38" fontId="49" fillId="0" borderId="80" xfId="3" applyFont="1" applyBorder="1" applyAlignment="1">
      <alignment horizontal="center" vertical="center" shrinkToFit="1"/>
    </xf>
    <xf numFmtId="38" fontId="49" fillId="0" borderId="64" xfId="3" applyFont="1" applyBorder="1" applyAlignment="1">
      <alignment horizontal="center" vertical="center" shrinkToFit="1"/>
    </xf>
    <xf numFmtId="38" fontId="49" fillId="0" borderId="65" xfId="3" applyFont="1" applyBorder="1" applyAlignment="1">
      <alignment horizontal="center" vertical="center" shrinkToFit="1"/>
    </xf>
    <xf numFmtId="38" fontId="49" fillId="0" borderId="74" xfId="3" applyFont="1" applyBorder="1" applyAlignment="1">
      <alignment horizontal="center" vertical="center" shrinkToFit="1"/>
    </xf>
    <xf numFmtId="38" fontId="49" fillId="0" borderId="0" xfId="3" applyFont="1" applyBorder="1" applyAlignment="1">
      <alignment horizontal="center" vertical="center" shrinkToFit="1"/>
    </xf>
    <xf numFmtId="38" fontId="49" fillId="0" borderId="75" xfId="3" applyFont="1" applyBorder="1" applyAlignment="1">
      <alignment horizontal="center" vertical="center" shrinkToFit="1"/>
    </xf>
    <xf numFmtId="38" fontId="50" fillId="0" borderId="54" xfId="3" applyFont="1" applyBorder="1" applyAlignment="1">
      <alignment horizontal="center" vertical="center"/>
    </xf>
    <xf numFmtId="38" fontId="50" fillId="0" borderId="34" xfId="3" applyFont="1" applyBorder="1" applyAlignment="1">
      <alignment horizontal="center" vertical="center"/>
    </xf>
    <xf numFmtId="38" fontId="50" fillId="0" borderId="81" xfId="3" applyFont="1" applyBorder="1" applyAlignment="1">
      <alignment horizontal="center" vertical="center"/>
    </xf>
    <xf numFmtId="38" fontId="50" fillId="0" borderId="82" xfId="3" applyFont="1" applyBorder="1" applyAlignment="1">
      <alignment horizontal="center" vertical="center"/>
    </xf>
    <xf numFmtId="176" fontId="50" fillId="0" borderId="47" xfId="3" applyNumberFormat="1" applyFont="1" applyBorder="1" applyAlignment="1" applyProtection="1">
      <alignment horizontal="center" vertical="center" shrinkToFit="1"/>
    </xf>
    <xf numFmtId="176" fontId="50" fillId="0" borderId="46" xfId="3" applyNumberFormat="1" applyFont="1" applyBorder="1" applyAlignment="1" applyProtection="1">
      <alignment horizontal="center" vertical="center" shrinkToFit="1"/>
    </xf>
    <xf numFmtId="176" fontId="50" fillId="0" borderId="13" xfId="3" applyNumberFormat="1" applyFont="1" applyBorder="1" applyAlignment="1" applyProtection="1">
      <alignment horizontal="center" vertical="center" shrinkToFit="1"/>
    </xf>
    <xf numFmtId="176" fontId="50" fillId="0" borderId="74" xfId="3" applyNumberFormat="1" applyFont="1" applyBorder="1" applyAlignment="1" applyProtection="1">
      <alignment horizontal="center" vertical="center" shrinkToFit="1"/>
    </xf>
    <xf numFmtId="176" fontId="50" fillId="0" borderId="0" xfId="3" applyNumberFormat="1" applyFont="1" applyBorder="1" applyAlignment="1" applyProtection="1">
      <alignment horizontal="center" vertical="center" shrinkToFit="1"/>
    </xf>
    <xf numFmtId="176" fontId="50" fillId="0" borderId="84" xfId="3" applyNumberFormat="1" applyFont="1" applyBorder="1" applyAlignment="1" applyProtection="1">
      <alignment horizontal="center" vertical="center" shrinkToFit="1"/>
    </xf>
    <xf numFmtId="176" fontId="50" fillId="0" borderId="76" xfId="3" applyNumberFormat="1" applyFont="1" applyBorder="1" applyAlignment="1" applyProtection="1">
      <alignment horizontal="center" vertical="center" shrinkToFit="1"/>
    </xf>
    <xf numFmtId="176" fontId="50" fillId="0" borderId="45" xfId="3" applyNumberFormat="1" applyFont="1" applyBorder="1" applyAlignment="1" applyProtection="1">
      <alignment horizontal="center" vertical="center" shrinkToFit="1"/>
    </xf>
    <xf numFmtId="176" fontId="50" fillId="0" borderId="85" xfId="3" applyNumberFormat="1" applyFont="1" applyBorder="1" applyAlignment="1" applyProtection="1">
      <alignment horizontal="center" vertical="center" shrinkToFit="1"/>
    </xf>
    <xf numFmtId="38" fontId="51" fillId="0" borderId="74" xfId="3" applyFont="1" applyBorder="1" applyAlignment="1">
      <alignment horizontal="center" vertical="center"/>
    </xf>
    <xf numFmtId="38" fontId="51" fillId="0" borderId="0" xfId="3" applyFont="1" applyBorder="1" applyAlignment="1">
      <alignment horizontal="center" vertical="center"/>
    </xf>
    <xf numFmtId="38" fontId="51" fillId="0" borderId="76" xfId="3" applyFont="1" applyBorder="1" applyAlignment="1">
      <alignment horizontal="center" vertical="center"/>
    </xf>
    <xf numFmtId="38" fontId="51" fillId="0" borderId="45" xfId="3" applyFont="1" applyBorder="1" applyAlignment="1">
      <alignment horizontal="center" vertical="center"/>
    </xf>
    <xf numFmtId="38" fontId="52" fillId="0" borderId="47" xfId="3" applyFont="1" applyBorder="1" applyAlignment="1">
      <alignment horizontal="center" shrinkToFit="1"/>
    </xf>
    <xf numFmtId="38" fontId="52" fillId="0" borderId="46" xfId="3" applyFont="1" applyBorder="1" applyAlignment="1">
      <alignment horizontal="center" shrinkToFit="1"/>
    </xf>
    <xf numFmtId="38" fontId="52" fillId="0" borderId="13" xfId="3" applyFont="1" applyBorder="1" applyAlignment="1">
      <alignment horizontal="center" shrinkToFit="1"/>
    </xf>
    <xf numFmtId="38" fontId="49" fillId="0" borderId="74" xfId="3" applyFont="1" applyBorder="1" applyAlignment="1">
      <alignment horizontal="center" shrinkToFit="1"/>
    </xf>
    <xf numFmtId="38" fontId="49" fillId="0" borderId="0" xfId="3" applyFont="1" applyBorder="1" applyAlignment="1">
      <alignment horizontal="center" shrinkToFit="1"/>
    </xf>
    <xf numFmtId="38" fontId="49" fillId="0" borderId="75" xfId="3" applyFont="1" applyBorder="1" applyAlignment="1">
      <alignment horizontal="center" shrinkToFit="1"/>
    </xf>
    <xf numFmtId="38" fontId="48" fillId="0" borderId="0" xfId="3" applyFont="1" applyBorder="1" applyAlignment="1">
      <alignment horizontal="right"/>
    </xf>
    <xf numFmtId="38" fontId="47" fillId="0" borderId="86" xfId="3" applyFont="1" applyBorder="1" applyAlignment="1">
      <alignment horizontal="center" vertical="center"/>
    </xf>
    <xf numFmtId="38" fontId="47" fillId="0" borderId="54" xfId="3" applyFont="1" applyBorder="1" applyAlignment="1">
      <alignment horizontal="center" vertical="center"/>
    </xf>
    <xf numFmtId="38" fontId="45" fillId="0" borderId="76" xfId="3" applyFont="1" applyBorder="1" applyAlignment="1">
      <alignment horizontal="center" vertical="top" shrinkToFit="1"/>
    </xf>
    <xf numFmtId="38" fontId="45" fillId="0" borderId="45" xfId="3" applyFont="1" applyBorder="1" applyAlignment="1">
      <alignment horizontal="center" vertical="top" shrinkToFit="1"/>
    </xf>
    <xf numFmtId="38" fontId="45" fillId="0" borderId="57" xfId="3" applyFont="1" applyBorder="1" applyAlignment="1">
      <alignment horizontal="center" vertical="top" shrinkToFit="1"/>
    </xf>
    <xf numFmtId="0" fontId="53" fillId="10" borderId="98" xfId="5" applyFont="1" applyFill="1" applyBorder="1" applyAlignment="1">
      <alignment horizontal="center" vertical="center"/>
    </xf>
    <xf numFmtId="0" fontId="53" fillId="10" borderId="44" xfId="5" applyFont="1" applyFill="1" applyBorder="1" applyAlignment="1">
      <alignment horizontal="center" vertical="center"/>
    </xf>
    <xf numFmtId="38" fontId="53" fillId="10" borderId="7" xfId="3" applyFont="1" applyFill="1" applyBorder="1" applyAlignment="1">
      <alignment horizontal="center" vertical="center"/>
    </xf>
    <xf numFmtId="38" fontId="53" fillId="10" borderId="7" xfId="3" applyFont="1" applyFill="1" applyBorder="1" applyAlignment="1">
      <alignment horizontal="center" vertical="distributed"/>
    </xf>
    <xf numFmtId="38" fontId="53" fillId="10" borderId="37" xfId="3" applyFont="1" applyFill="1" applyBorder="1" applyAlignment="1">
      <alignment horizontal="center" vertical="center"/>
    </xf>
    <xf numFmtId="38" fontId="53" fillId="0" borderId="27" xfId="3" applyFont="1" applyBorder="1" applyAlignment="1">
      <alignment horizontal="distributed" vertical="center"/>
    </xf>
    <xf numFmtId="38" fontId="53" fillId="0" borderId="53" xfId="3" applyFont="1" applyBorder="1" applyAlignment="1">
      <alignment horizontal="distributed" vertical="center"/>
    </xf>
    <xf numFmtId="38" fontId="53" fillId="0" borderId="7" xfId="3" applyFont="1" applyBorder="1" applyAlignment="1">
      <alignment horizontal="distributed" vertical="center"/>
    </xf>
    <xf numFmtId="38" fontId="53" fillId="10" borderId="66" xfId="3" applyFont="1" applyFill="1" applyBorder="1" applyAlignment="1">
      <alignment horizontal="center" vertical="center"/>
    </xf>
    <xf numFmtId="38" fontId="53" fillId="10" borderId="67" xfId="3" applyFont="1" applyFill="1" applyBorder="1" applyAlignment="1">
      <alignment horizontal="center" vertical="center"/>
    </xf>
    <xf numFmtId="38" fontId="53" fillId="10" borderId="68" xfId="3" applyFont="1" applyFill="1" applyBorder="1" applyAlignment="1">
      <alignment horizontal="center" vertical="center"/>
    </xf>
    <xf numFmtId="38" fontId="53" fillId="10" borderId="69" xfId="3" applyFont="1" applyFill="1" applyBorder="1" applyAlignment="1">
      <alignment horizontal="center" vertical="center"/>
    </xf>
    <xf numFmtId="38" fontId="53" fillId="10" borderId="70" xfId="3" applyFont="1" applyFill="1" applyBorder="1" applyAlignment="1">
      <alignment horizontal="center" vertical="center"/>
    </xf>
    <xf numFmtId="38" fontId="53" fillId="10" borderId="71" xfId="3" applyFont="1" applyFill="1" applyBorder="1" applyAlignment="1">
      <alignment horizontal="center" vertical="center"/>
    </xf>
    <xf numFmtId="38" fontId="53" fillId="0" borderId="27" xfId="3" applyFont="1" applyBorder="1" applyAlignment="1" applyProtection="1">
      <alignment horizontal="distributed" vertical="center"/>
      <protection locked="0"/>
    </xf>
    <xf numFmtId="38" fontId="53" fillId="0" borderId="53" xfId="3" applyFont="1" applyBorder="1" applyAlignment="1" applyProtection="1">
      <alignment horizontal="distributed" vertical="center"/>
      <protection locked="0"/>
    </xf>
    <xf numFmtId="38" fontId="53" fillId="3" borderId="27" xfId="3" applyFont="1" applyFill="1" applyBorder="1" applyAlignment="1" applyProtection="1">
      <alignment horizontal="distributed" vertical="center"/>
      <protection locked="0"/>
    </xf>
    <xf numFmtId="38" fontId="53" fillId="3" borderId="53" xfId="3" applyFont="1" applyFill="1" applyBorder="1" applyAlignment="1" applyProtection="1">
      <alignment horizontal="distributed" vertical="center"/>
      <protection locked="0"/>
    </xf>
    <xf numFmtId="38" fontId="53" fillId="0" borderId="27" xfId="3" applyFont="1" applyFill="1" applyBorder="1" applyAlignment="1" applyProtection="1">
      <alignment horizontal="distributed" vertical="center"/>
      <protection locked="0"/>
    </xf>
    <xf numFmtId="38" fontId="53" fillId="0" borderId="53" xfId="3" applyFont="1" applyFill="1" applyBorder="1" applyAlignment="1" applyProtection="1">
      <alignment horizontal="distributed" vertical="center"/>
      <protection locked="0"/>
    </xf>
    <xf numFmtId="38" fontId="53" fillId="10" borderId="66" xfId="3" applyFont="1" applyFill="1" applyBorder="1" applyAlignment="1">
      <alignment horizontal="center" vertical="center" shrinkToFit="1"/>
    </xf>
    <xf numFmtId="38" fontId="53" fillId="10" borderId="67" xfId="3" applyFont="1" applyFill="1" applyBorder="1" applyAlignment="1">
      <alignment horizontal="center" vertical="center" shrinkToFit="1"/>
    </xf>
    <xf numFmtId="38" fontId="53" fillId="10" borderId="72" xfId="3" applyFont="1" applyFill="1" applyBorder="1" applyAlignment="1">
      <alignment horizontal="center" vertical="center" shrinkToFit="1"/>
    </xf>
    <xf numFmtId="38" fontId="53" fillId="10" borderId="69" xfId="3" applyFont="1" applyFill="1" applyBorder="1" applyAlignment="1">
      <alignment horizontal="center" vertical="center" shrinkToFit="1"/>
    </xf>
    <xf numFmtId="38" fontId="53" fillId="10" borderId="70" xfId="3" applyFont="1" applyFill="1" applyBorder="1" applyAlignment="1">
      <alignment horizontal="center" vertical="center" shrinkToFit="1"/>
    </xf>
    <xf numFmtId="38" fontId="53" fillId="10" borderId="73" xfId="3" applyFont="1" applyFill="1" applyBorder="1" applyAlignment="1">
      <alignment horizontal="center" vertical="center" shrinkToFit="1"/>
    </xf>
    <xf numFmtId="38" fontId="53" fillId="10" borderId="7" xfId="3" applyFont="1" applyFill="1" applyBorder="1" applyAlignment="1" applyProtection="1">
      <alignment horizontal="center" vertical="center"/>
      <protection locked="0"/>
    </xf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10" borderId="66" xfId="3" applyFont="1" applyFill="1" applyBorder="1" applyAlignment="1">
      <alignment horizontal="center" vertical="distributed"/>
    </xf>
    <xf numFmtId="38" fontId="53" fillId="10" borderId="67" xfId="3" applyFont="1" applyFill="1" applyBorder="1" applyAlignment="1">
      <alignment horizontal="center" vertical="distributed"/>
    </xf>
    <xf numFmtId="38" fontId="53" fillId="10" borderId="68" xfId="3" applyFont="1" applyFill="1" applyBorder="1" applyAlignment="1">
      <alignment horizontal="center" vertical="distributed"/>
    </xf>
    <xf numFmtId="38" fontId="53" fillId="10" borderId="69" xfId="3" applyFont="1" applyFill="1" applyBorder="1" applyAlignment="1">
      <alignment horizontal="center" vertical="distributed"/>
    </xf>
    <xf numFmtId="38" fontId="53" fillId="10" borderId="70" xfId="3" applyFont="1" applyFill="1" applyBorder="1" applyAlignment="1">
      <alignment horizontal="center" vertical="distributed"/>
    </xf>
    <xf numFmtId="38" fontId="53" fillId="10" borderId="71" xfId="3" applyFont="1" applyFill="1" applyBorder="1" applyAlignment="1">
      <alignment horizontal="center" vertical="distributed"/>
    </xf>
    <xf numFmtId="38" fontId="53" fillId="0" borderId="7" xfId="3" applyFont="1" applyBorder="1" applyAlignment="1">
      <alignment horizontal="distributed"/>
    </xf>
    <xf numFmtId="38" fontId="53" fillId="10" borderId="72" xfId="3" applyFont="1" applyFill="1" applyBorder="1" applyAlignment="1">
      <alignment horizontal="center" vertical="center"/>
    </xf>
    <xf numFmtId="38" fontId="53" fillId="10" borderId="73" xfId="3" applyFont="1" applyFill="1" applyBorder="1" applyAlignment="1">
      <alignment horizontal="center" vertical="center"/>
    </xf>
    <xf numFmtId="38" fontId="53" fillId="0" borderId="40" xfId="3" applyFont="1" applyBorder="1" applyAlignment="1">
      <alignment horizontal="distributed" vertical="center"/>
    </xf>
    <xf numFmtId="38" fontId="55" fillId="0" borderId="64" xfId="3" applyFont="1" applyBorder="1" applyAlignment="1" applyProtection="1">
      <alignment horizontal="center" vertical="center" wrapText="1"/>
      <protection locked="0"/>
    </xf>
    <xf numFmtId="38" fontId="47" fillId="0" borderId="0" xfId="3" applyFont="1" applyBorder="1" applyAlignment="1">
      <alignment horizontal="right"/>
    </xf>
    <xf numFmtId="38" fontId="53" fillId="0" borderId="20" xfId="3" applyFont="1" applyBorder="1" applyAlignment="1">
      <alignment horizontal="distributed" vertical="center"/>
    </xf>
    <xf numFmtId="38" fontId="55" fillId="0" borderId="0" xfId="3" applyFont="1" applyBorder="1" applyAlignment="1" applyProtection="1">
      <alignment horizontal="center" vertical="center" wrapText="1"/>
      <protection locked="0"/>
    </xf>
    <xf numFmtId="38" fontId="12" fillId="0" borderId="45" xfId="3" applyFont="1" applyBorder="1" applyAlignment="1">
      <alignment horizontal="left" vertical="top" wrapText="1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14" fillId="0" borderId="27" xfId="3" applyFont="1" applyBorder="1" applyAlignment="1">
      <alignment vertical="center"/>
    </xf>
    <xf numFmtId="0" fontId="0" fillId="0" borderId="53" xfId="0" applyBorder="1">
      <alignment vertical="center"/>
    </xf>
    <xf numFmtId="0" fontId="2" fillId="0" borderId="74" xfId="4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75" xfId="0" applyFont="1" applyBorder="1">
      <alignment vertical="center"/>
    </xf>
    <xf numFmtId="38" fontId="14" fillId="0" borderId="53" xfId="3" applyFont="1" applyBorder="1" applyAlignment="1">
      <alignment vertical="center"/>
    </xf>
    <xf numFmtId="177" fontId="4" fillId="0" borderId="45" xfId="3" applyNumberFormat="1" applyFont="1" applyBorder="1" applyAlignment="1">
      <alignment horizontal="right"/>
    </xf>
    <xf numFmtId="38" fontId="32" fillId="0" borderId="45" xfId="3" applyFont="1" applyBorder="1" applyAlignment="1">
      <alignment horizontal="center" vertical="center"/>
    </xf>
    <xf numFmtId="0" fontId="2" fillId="0" borderId="89" xfId="4" applyBorder="1" applyAlignment="1">
      <alignment horizontal="center" vertical="center"/>
    </xf>
    <xf numFmtId="0" fontId="25" fillId="0" borderId="43" xfId="0" applyFont="1" applyBorder="1">
      <alignment vertical="center"/>
    </xf>
    <xf numFmtId="0" fontId="25" fillId="0" borderId="104" xfId="0" applyFont="1" applyBorder="1">
      <alignment vertical="center"/>
    </xf>
    <xf numFmtId="0" fontId="4" fillId="0" borderId="80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38" fontId="29" fillId="0" borderId="47" xfId="3" applyFont="1" applyBorder="1" applyAlignment="1" applyProtection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74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0" borderId="69" xfId="3" applyFont="1" applyBorder="1" applyAlignment="1">
      <alignment vertical="center"/>
    </xf>
    <xf numFmtId="38" fontId="14" fillId="0" borderId="71" xfId="3" applyFont="1" applyBorder="1" applyAlignment="1">
      <alignment vertical="center"/>
    </xf>
    <xf numFmtId="0" fontId="13" fillId="0" borderId="80" xfId="4" applyFont="1" applyBorder="1" applyAlignment="1">
      <alignment horizontal="center" vertical="center"/>
    </xf>
    <xf numFmtId="0" fontId="25" fillId="0" borderId="64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74" xfId="0" applyFont="1" applyBorder="1">
      <alignment vertical="center"/>
    </xf>
    <xf numFmtId="0" fontId="8" fillId="7" borderId="95" xfId="5" applyFont="1" applyFill="1" applyBorder="1" applyAlignment="1">
      <alignment horizontal="center" vertical="center"/>
    </xf>
    <xf numFmtId="0" fontId="8" fillId="7" borderId="0" xfId="5" applyFont="1" applyFill="1" applyAlignment="1">
      <alignment horizontal="center" vertical="center"/>
    </xf>
    <xf numFmtId="0" fontId="25" fillId="0" borderId="112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5" fillId="0" borderId="78" xfId="0" applyFont="1" applyBorder="1" applyAlignment="1">
      <alignment horizontal="center" vertical="center" textRotation="255"/>
    </xf>
    <xf numFmtId="0" fontId="25" fillId="0" borderId="105" xfId="0" applyFont="1" applyBorder="1" applyAlignment="1">
      <alignment horizontal="center" vertical="center" textRotation="255"/>
    </xf>
    <xf numFmtId="0" fontId="25" fillId="0" borderId="83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38" fontId="4" fillId="0" borderId="40" xfId="3" applyFont="1" applyBorder="1" applyAlignment="1">
      <alignment horizontal="distributed" vertical="center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4" fillId="0" borderId="0" xfId="4" applyFont="1" applyAlignment="1">
      <alignment horizontal="distributed" vertical="center"/>
    </xf>
    <xf numFmtId="0" fontId="28" fillId="0" borderId="64" xfId="4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0" fillId="0" borderId="53" xfId="0" applyFont="1" applyBorder="1">
      <alignment vertical="center"/>
    </xf>
    <xf numFmtId="38" fontId="14" fillId="0" borderId="110" xfId="3" applyFont="1" applyBorder="1" applyAlignment="1">
      <alignment vertical="center"/>
    </xf>
    <xf numFmtId="38" fontId="14" fillId="0" borderId="97" xfId="3" applyFont="1" applyBorder="1" applyAlignment="1">
      <alignment vertical="center"/>
    </xf>
    <xf numFmtId="176" fontId="26" fillId="0" borderId="74" xfId="0" applyNumberFormat="1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84" xfId="0" applyNumberFormat="1" applyFont="1" applyBorder="1" applyAlignment="1">
      <alignment horizontal="center" vertical="center"/>
    </xf>
    <xf numFmtId="176" fontId="26" fillId="0" borderId="89" xfId="0" applyNumberFormat="1" applyFont="1" applyBorder="1" applyAlignment="1">
      <alignment horizontal="center" vertical="center"/>
    </xf>
    <xf numFmtId="176" fontId="26" fillId="0" borderId="43" xfId="0" applyNumberFormat="1" applyFont="1" applyBorder="1" applyAlignment="1">
      <alignment horizontal="center" vertical="center"/>
    </xf>
    <xf numFmtId="176" fontId="26" fillId="0" borderId="90" xfId="0" applyNumberFormat="1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38" fontId="26" fillId="0" borderId="47" xfId="0" applyNumberFormat="1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38" fontId="29" fillId="0" borderId="74" xfId="3" applyFont="1" applyBorder="1" applyAlignment="1" applyProtection="1">
      <alignment horizontal="center" vertical="center" shrinkToFit="1"/>
    </xf>
    <xf numFmtId="0" fontId="29" fillId="0" borderId="89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38" fontId="8" fillId="7" borderId="46" xfId="3" applyFont="1" applyFill="1" applyBorder="1" applyAlignment="1">
      <alignment horizontal="center" vertical="center"/>
    </xf>
    <xf numFmtId="38" fontId="8" fillId="7" borderId="48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0" fontId="33" fillId="7" borderId="117" xfId="0" applyFont="1" applyFill="1" applyBorder="1" applyAlignment="1">
      <alignment horizontal="center" vertical="center"/>
    </xf>
    <xf numFmtId="0" fontId="33" fillId="7" borderId="69" xfId="0" applyFont="1" applyFill="1" applyBorder="1" applyAlignment="1">
      <alignment horizontal="center" vertical="center"/>
    </xf>
    <xf numFmtId="0" fontId="33" fillId="7" borderId="46" xfId="0" applyFont="1" applyFill="1" applyBorder="1" applyAlignment="1">
      <alignment horizontal="center" vertical="center"/>
    </xf>
    <xf numFmtId="0" fontId="33" fillId="7" borderId="48" xfId="0" applyFont="1" applyFill="1" applyBorder="1" applyAlignment="1">
      <alignment horizontal="center" vertical="center"/>
    </xf>
    <xf numFmtId="0" fontId="33" fillId="7" borderId="70" xfId="0" applyFont="1" applyFill="1" applyBorder="1" applyAlignment="1">
      <alignment horizontal="center" vertical="center"/>
    </xf>
    <xf numFmtId="0" fontId="33" fillId="7" borderId="71" xfId="0" applyFont="1" applyFill="1" applyBorder="1" applyAlignment="1">
      <alignment horizontal="center" vertical="center"/>
    </xf>
    <xf numFmtId="38" fontId="8" fillId="7" borderId="46" xfId="3" applyFont="1" applyFill="1" applyBorder="1" applyAlignment="1" applyProtection="1">
      <alignment horizontal="center" vertical="center"/>
      <protection locked="0"/>
    </xf>
    <xf numFmtId="38" fontId="8" fillId="7" borderId="6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3" xfId="3" applyFont="1" applyFill="1" applyBorder="1" applyAlignment="1" applyProtection="1">
      <alignment horizontal="center" vertical="center"/>
      <protection locked="0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75" xfId="3" applyFont="1" applyFill="1" applyBorder="1" applyAlignment="1" applyProtection="1">
      <alignment horizontal="center" vertical="center"/>
      <protection locked="0"/>
    </xf>
    <xf numFmtId="0" fontId="33" fillId="7" borderId="111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112" xfId="0" applyFont="1" applyFill="1" applyBorder="1" applyAlignment="1">
      <alignment horizontal="center" vertical="center"/>
    </xf>
    <xf numFmtId="38" fontId="4" fillId="0" borderId="7" xfId="3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8" fillId="7" borderId="67" xfId="3" applyFont="1" applyFill="1" applyBorder="1" applyAlignment="1">
      <alignment horizontal="center" vertical="center"/>
    </xf>
    <xf numFmtId="38" fontId="8" fillId="7" borderId="68" xfId="3" applyFont="1" applyFill="1" applyBorder="1" applyAlignment="1">
      <alignment horizontal="center" vertical="center"/>
    </xf>
    <xf numFmtId="38" fontId="8" fillId="7" borderId="48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38" fontId="8" fillId="7" borderId="112" xfId="3" applyFont="1" applyFill="1" applyBorder="1" applyAlignment="1" applyProtection="1">
      <alignment horizontal="center" vertical="center"/>
      <protection locked="0"/>
    </xf>
    <xf numFmtId="0" fontId="34" fillId="0" borderId="7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5" xfId="0" applyFont="1" applyBorder="1" applyAlignment="1">
      <alignment horizontal="center" vertical="center" shrinkToFit="1"/>
    </xf>
    <xf numFmtId="0" fontId="4" fillId="13" borderId="27" xfId="4" applyFont="1" applyFill="1" applyBorder="1" applyAlignment="1">
      <alignment horizontal="distributed" vertical="center"/>
    </xf>
    <xf numFmtId="0" fontId="25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distributed" vertical="center"/>
    </xf>
    <xf numFmtId="0" fontId="34" fillId="0" borderId="77" xfId="0" applyFont="1" applyBorder="1" applyAlignment="1">
      <alignment horizontal="center" vertical="center" textRotation="255"/>
    </xf>
    <xf numFmtId="0" fontId="34" fillId="0" borderId="78" xfId="0" applyFont="1" applyBorder="1" applyAlignment="1">
      <alignment horizontal="center" vertical="center" textRotation="255"/>
    </xf>
    <xf numFmtId="0" fontId="34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5" fillId="0" borderId="64" xfId="0" applyFont="1" applyBorder="1" applyAlignment="1">
      <alignment vertical="center" shrinkToFit="1"/>
    </xf>
    <xf numFmtId="0" fontId="25" fillId="0" borderId="65" xfId="0" applyFont="1" applyBorder="1" applyAlignment="1">
      <alignment vertical="center" shrinkToFit="1"/>
    </xf>
    <xf numFmtId="0" fontId="25" fillId="0" borderId="74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75" xfId="0" applyFont="1" applyBorder="1" applyAlignment="1">
      <alignment vertical="center" shrinkToFit="1"/>
    </xf>
    <xf numFmtId="0" fontId="34" fillId="0" borderId="64" xfId="0" applyFont="1" applyBorder="1" applyAlignment="1">
      <alignment horizontal="center" vertical="center" textRotation="255"/>
    </xf>
    <xf numFmtId="0" fontId="34" fillId="0" borderId="83" xfId="0" applyFont="1" applyBorder="1" applyAlignment="1">
      <alignment horizontal="center" vertical="center" textRotation="255"/>
    </xf>
    <xf numFmtId="0" fontId="34" fillId="0" borderId="0" xfId="0" applyFont="1" applyAlignment="1">
      <alignment horizontal="center" vertical="center" textRotation="255"/>
    </xf>
    <xf numFmtId="0" fontId="34" fillId="0" borderId="8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85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4" xfId="4" applyFont="1" applyBorder="1" applyAlignment="1">
      <alignment horizontal="center" vertical="center" shrinkToFit="1"/>
    </xf>
    <xf numFmtId="0" fontId="29" fillId="0" borderId="7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38" fontId="4" fillId="0" borderId="27" xfId="3" applyFont="1" applyBorder="1" applyAlignment="1" applyProtection="1">
      <alignment vertical="center"/>
    </xf>
    <xf numFmtId="0" fontId="25" fillId="0" borderId="53" xfId="0" applyFont="1" applyBorder="1">
      <alignment vertical="center"/>
    </xf>
    <xf numFmtId="0" fontId="4" fillId="0" borderId="27" xfId="4" applyFont="1" applyBorder="1" applyAlignment="1">
      <alignment horizontal="distributed" vertical="center"/>
    </xf>
    <xf numFmtId="38" fontId="16" fillId="0" borderId="27" xfId="3" applyFont="1" applyBorder="1" applyAlignment="1">
      <alignment horizontal="right" vertical="center"/>
    </xf>
    <xf numFmtId="38" fontId="8" fillId="8" borderId="0" xfId="3" applyFont="1" applyFill="1" applyBorder="1" applyAlignment="1" applyProtection="1">
      <alignment horizontal="center" vertical="center"/>
      <protection locked="0"/>
    </xf>
    <xf numFmtId="38" fontId="8" fillId="8" borderId="112" xfId="3" applyFont="1" applyFill="1" applyBorder="1" applyAlignment="1" applyProtection="1">
      <alignment horizontal="center" vertical="center"/>
      <protection locked="0"/>
    </xf>
    <xf numFmtId="38" fontId="8" fillId="8" borderId="70" xfId="3" applyFont="1" applyFill="1" applyBorder="1" applyAlignment="1" applyProtection="1">
      <alignment horizontal="center" vertical="center"/>
      <protection locked="0"/>
    </xf>
    <xf numFmtId="38" fontId="8" fillId="8" borderId="71" xfId="3" applyFont="1" applyFill="1" applyBorder="1" applyAlignment="1" applyProtection="1">
      <alignment horizontal="center" vertical="center"/>
      <protection locked="0"/>
    </xf>
    <xf numFmtId="0" fontId="28" fillId="0" borderId="64" xfId="4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4" fillId="0" borderId="45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4" fillId="0" borderId="27" xfId="4" applyFont="1" applyBorder="1" applyAlignment="1">
      <alignment vertical="center"/>
    </xf>
    <xf numFmtId="0" fontId="25" fillId="13" borderId="53" xfId="0" applyFont="1" applyFill="1" applyBorder="1" applyAlignment="1">
      <alignment horizontal="distributed" vertical="center"/>
    </xf>
    <xf numFmtId="0" fontId="29" fillId="0" borderId="7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38" fontId="8" fillId="8" borderId="64" xfId="3" applyFont="1" applyFill="1" applyBorder="1" applyAlignment="1" applyProtection="1">
      <alignment horizontal="center" vertical="center"/>
      <protection locked="0"/>
    </xf>
    <xf numFmtId="38" fontId="8" fillId="8" borderId="94" xfId="3" applyFont="1" applyFill="1" applyBorder="1" applyAlignment="1" applyProtection="1">
      <alignment horizontal="center" vertical="center"/>
      <protection locked="0"/>
    </xf>
    <xf numFmtId="38" fontId="4" fillId="0" borderId="0" xfId="3" applyFont="1" applyBorder="1" applyAlignment="1">
      <alignment horizontal="right"/>
    </xf>
    <xf numFmtId="38" fontId="4" fillId="0" borderId="27" xfId="3" applyFont="1" applyBorder="1" applyAlignment="1" applyProtection="1">
      <alignment horizontal="right" vertical="center"/>
      <protection locked="0"/>
    </xf>
    <xf numFmtId="0" fontId="25" fillId="0" borderId="53" xfId="0" applyFont="1" applyBorder="1" applyAlignment="1">
      <alignment horizontal="right" vertical="center"/>
    </xf>
    <xf numFmtId="38" fontId="12" fillId="0" borderId="0" xfId="3" applyFont="1" applyBorder="1" applyAlignment="1">
      <alignment horizontal="left" vertical="top" wrapText="1"/>
    </xf>
    <xf numFmtId="38" fontId="32" fillId="0" borderId="0" xfId="3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6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6" fillId="0" borderId="46" xfId="0" applyNumberFormat="1" applyFont="1" applyBorder="1" applyAlignment="1">
      <alignment horizontal="center" vertical="center"/>
    </xf>
    <xf numFmtId="178" fontId="26" fillId="0" borderId="74" xfId="0" applyNumberFormat="1" applyFont="1" applyBorder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178" fontId="26" fillId="0" borderId="76" xfId="0" applyNumberFormat="1" applyFont="1" applyBorder="1" applyAlignment="1">
      <alignment horizontal="center" vertical="center"/>
    </xf>
    <xf numFmtId="178" fontId="26" fillId="0" borderId="45" xfId="0" applyNumberFormat="1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94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8" borderId="0" xfId="3" applyFont="1" applyFill="1" applyBorder="1" applyAlignment="1">
      <alignment horizontal="center" vertical="center"/>
    </xf>
    <xf numFmtId="38" fontId="8" fillId="8" borderId="112" xfId="3" applyFont="1" applyFill="1" applyBorder="1" applyAlignment="1">
      <alignment horizontal="center" vertical="center"/>
    </xf>
    <xf numFmtId="38" fontId="4" fillId="0" borderId="119" xfId="3" applyFont="1" applyBorder="1" applyAlignment="1">
      <alignment horizontal="distributed" vertical="center"/>
    </xf>
    <xf numFmtId="38" fontId="4" fillId="0" borderId="97" xfId="3" applyFont="1" applyBorder="1" applyAlignment="1">
      <alignment horizontal="distributed" vertical="center"/>
    </xf>
    <xf numFmtId="38" fontId="8" fillId="8" borderId="65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8" fillId="8" borderId="75" xfId="3" applyFont="1" applyFill="1" applyBorder="1" applyAlignment="1">
      <alignment horizontal="center" vertical="center"/>
    </xf>
    <xf numFmtId="0" fontId="4" fillId="13" borderId="27" xfId="4" applyFont="1" applyFill="1" applyBorder="1" applyAlignment="1">
      <alignment vertical="center"/>
    </xf>
    <xf numFmtId="38" fontId="16" fillId="0" borderId="27" xfId="3" applyFont="1" applyBorder="1" applyAlignment="1" applyProtection="1">
      <alignment horizontal="right" vertical="center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5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5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9" borderId="67" xfId="3" applyFont="1" applyFill="1" applyBorder="1" applyAlignment="1">
      <alignment horizontal="center" vertical="center"/>
    </xf>
    <xf numFmtId="38" fontId="8" fillId="9" borderId="72" xfId="3" applyFont="1" applyFill="1" applyBorder="1" applyAlignment="1">
      <alignment horizontal="center" vertical="center"/>
    </xf>
    <xf numFmtId="38" fontId="8" fillId="9" borderId="70" xfId="3" applyFont="1" applyFill="1" applyBorder="1" applyAlignment="1">
      <alignment horizontal="center" vertical="center"/>
    </xf>
    <xf numFmtId="38" fontId="8" fillId="9" borderId="73" xfId="3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3" xfId="3" applyFont="1" applyBorder="1" applyAlignment="1">
      <alignment horizontal="center" vertical="center"/>
    </xf>
    <xf numFmtId="38" fontId="4" fillId="0" borderId="99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90" xfId="3" applyFont="1" applyBorder="1" applyAlignment="1">
      <alignment horizontal="center" vertical="center"/>
    </xf>
    <xf numFmtId="38" fontId="4" fillId="0" borderId="87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5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5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5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0" fontId="8" fillId="9" borderId="98" xfId="5" applyFont="1" applyFill="1" applyBorder="1" applyAlignment="1">
      <alignment horizontal="center" vertical="center"/>
    </xf>
    <xf numFmtId="0" fontId="8" fillId="9" borderId="44" xfId="5" applyFont="1" applyFill="1" applyBorder="1" applyAlignment="1">
      <alignment horizontal="center" vertical="center"/>
    </xf>
    <xf numFmtId="0" fontId="8" fillId="9" borderId="36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38" fontId="8" fillId="9" borderId="64" xfId="3" applyFont="1" applyFill="1" applyBorder="1" applyAlignment="1">
      <alignment horizontal="center" vertical="center"/>
    </xf>
    <xf numFmtId="38" fontId="8" fillId="9" borderId="94" xfId="3" applyFont="1" applyFill="1" applyBorder="1" applyAlignment="1">
      <alignment horizontal="center" vertical="center"/>
    </xf>
    <xf numFmtId="38" fontId="8" fillId="9" borderId="71" xfId="3" applyFont="1" applyFill="1" applyBorder="1" applyAlignment="1">
      <alignment horizontal="center" vertical="center"/>
    </xf>
    <xf numFmtId="38" fontId="8" fillId="9" borderId="65" xfId="3" applyFont="1" applyFill="1" applyBorder="1" applyAlignment="1">
      <alignment horizontal="center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9" borderId="0" xfId="3" applyFont="1" applyFill="1" applyBorder="1" applyAlignment="1">
      <alignment horizontal="center" vertical="center"/>
    </xf>
    <xf numFmtId="38" fontId="8" fillId="9" borderId="112" xfId="3" applyFont="1" applyFill="1" applyBorder="1" applyAlignment="1">
      <alignment horizontal="center" vertical="center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13" borderId="39" xfId="3" applyFont="1" applyFill="1" applyBorder="1" applyAlignment="1">
      <alignment horizontal="distributed" vertical="center"/>
    </xf>
    <xf numFmtId="38" fontId="8" fillId="13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9" xfId="3" applyFont="1" applyBorder="1" applyAlignment="1">
      <alignment horizontal="distributed" vertical="center"/>
    </xf>
    <xf numFmtId="38" fontId="8" fillId="0" borderId="97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15" borderId="67" xfId="3" applyFont="1" applyFill="1" applyBorder="1" applyAlignment="1">
      <alignment horizontal="center" vertical="center"/>
    </xf>
    <xf numFmtId="38" fontId="8" fillId="15" borderId="68" xfId="3" applyFont="1" applyFill="1" applyBorder="1" applyAlignment="1">
      <alignment horizontal="center" vertical="center"/>
    </xf>
    <xf numFmtId="38" fontId="8" fillId="15" borderId="70" xfId="3" applyFont="1" applyFill="1" applyBorder="1" applyAlignment="1">
      <alignment horizontal="center" vertical="center"/>
    </xf>
    <xf numFmtId="38" fontId="8" fillId="15" borderId="71" xfId="3" applyFont="1" applyFill="1" applyBorder="1" applyAlignment="1">
      <alignment horizontal="center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5" borderId="98" xfId="5" applyFont="1" applyFill="1" applyBorder="1" applyAlignment="1">
      <alignment horizontal="center" vertical="center"/>
    </xf>
    <xf numFmtId="0" fontId="8" fillId="15" borderId="44" xfId="5" applyFont="1" applyFill="1" applyBorder="1" applyAlignment="1">
      <alignment horizontal="center" vertical="center"/>
    </xf>
    <xf numFmtId="0" fontId="8" fillId="15" borderId="36" xfId="5" applyFont="1" applyFill="1" applyBorder="1" applyAlignment="1">
      <alignment horizontal="center" vertical="center"/>
    </xf>
    <xf numFmtId="0" fontId="8" fillId="15" borderId="7" xfId="5" applyFont="1" applyFill="1" applyBorder="1" applyAlignment="1">
      <alignment horizontal="center" vertical="center"/>
    </xf>
    <xf numFmtId="38" fontId="8" fillId="15" borderId="64" xfId="3" applyFont="1" applyFill="1" applyBorder="1" applyAlignment="1">
      <alignment horizontal="center" vertical="center"/>
    </xf>
    <xf numFmtId="38" fontId="8" fillId="15" borderId="94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5" borderId="0" xfId="3" applyFont="1" applyFill="1" applyBorder="1" applyAlignment="1">
      <alignment horizontal="center" vertical="center"/>
    </xf>
    <xf numFmtId="38" fontId="8" fillId="15" borderId="112" xfId="3" applyFont="1" applyFill="1" applyBorder="1" applyAlignment="1">
      <alignment horizontal="center" vertical="center"/>
    </xf>
    <xf numFmtId="38" fontId="8" fillId="15" borderId="0" xfId="3" applyFont="1" applyFill="1" applyBorder="1" applyAlignment="1" applyProtection="1">
      <alignment horizontal="center" vertical="center"/>
      <protection locked="0"/>
    </xf>
    <xf numFmtId="38" fontId="8" fillId="15" borderId="112" xfId="3" applyFont="1" applyFill="1" applyBorder="1" applyAlignment="1" applyProtection="1">
      <alignment horizontal="center" vertical="center"/>
      <protection locked="0"/>
    </xf>
    <xf numFmtId="38" fontId="8" fillId="15" borderId="70" xfId="3" applyFont="1" applyFill="1" applyBorder="1" applyAlignment="1" applyProtection="1">
      <alignment horizontal="center" vertical="center"/>
      <protection locked="0"/>
    </xf>
    <xf numFmtId="38" fontId="8" fillId="15" borderId="71" xfId="3" applyFont="1" applyFill="1" applyBorder="1" applyAlignment="1" applyProtection="1">
      <alignment horizontal="center" vertical="center"/>
      <protection locked="0"/>
    </xf>
    <xf numFmtId="38" fontId="8" fillId="15" borderId="64" xfId="3" applyFont="1" applyFill="1" applyBorder="1" applyAlignment="1" applyProtection="1">
      <alignment horizontal="center" vertical="center"/>
      <protection locked="0"/>
    </xf>
    <xf numFmtId="38" fontId="8" fillId="15" borderId="94" xfId="3" applyFont="1" applyFill="1" applyBorder="1" applyAlignment="1" applyProtection="1">
      <alignment horizontal="center" vertical="center"/>
      <protection locked="0"/>
    </xf>
    <xf numFmtId="38" fontId="8" fillId="15" borderId="75" xfId="3" applyFont="1" applyFill="1" applyBorder="1" applyAlignment="1">
      <alignment horizontal="center" vertical="center"/>
    </xf>
    <xf numFmtId="38" fontId="8" fillId="15" borderId="73" xfId="3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4" fillId="0" borderId="0" xfId="4" applyFont="1" applyAlignment="1">
      <alignment horizontal="left" vertical="center" shrinkToFit="1"/>
    </xf>
    <xf numFmtId="0" fontId="2" fillId="2" borderId="42" xfId="4" applyFill="1" applyBorder="1" applyAlignment="1">
      <alignment horizontal="center" vertical="center"/>
    </xf>
    <xf numFmtId="0" fontId="2" fillId="2" borderId="29" xfId="4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34" xfId="4" applyFont="1" applyBorder="1" applyAlignment="1">
      <alignment horizontal="center" vertical="center" shrinkToFit="1"/>
    </xf>
    <xf numFmtId="38" fontId="13" fillId="0" borderId="34" xfId="3" applyFont="1" applyBorder="1" applyAlignment="1">
      <alignment horizontal="right" vertical="center"/>
    </xf>
    <xf numFmtId="0" fontId="4" fillId="0" borderId="34" xfId="4" applyFont="1" applyBorder="1" applyAlignment="1">
      <alignment horizontal="center" vertical="center"/>
    </xf>
    <xf numFmtId="38" fontId="13" fillId="0" borderId="4" xfId="4" applyNumberFormat="1" applyFont="1" applyBorder="1" applyAlignment="1">
      <alignment horizontal="right" vertical="center"/>
    </xf>
    <xf numFmtId="0" fontId="13" fillId="0" borderId="42" xfId="4" applyFont="1" applyBorder="1" applyAlignment="1">
      <alignment horizontal="right" vertical="center"/>
    </xf>
    <xf numFmtId="0" fontId="13" fillId="0" borderId="29" xfId="4" applyFont="1" applyBorder="1" applyAlignment="1">
      <alignment horizontal="right" vertical="center"/>
    </xf>
    <xf numFmtId="0" fontId="4" fillId="0" borderId="29" xfId="4" applyFont="1" applyBorder="1" applyAlignment="1">
      <alignment horizontal="center" vertical="center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4" xfId="3" applyFont="1" applyBorder="1" applyAlignment="1">
      <alignment horizontal="right" vertical="center"/>
    </xf>
    <xf numFmtId="0" fontId="4" fillId="0" borderId="4" xfId="4" applyFont="1" applyBorder="1" applyAlignment="1">
      <alignment horizontal="left" vertical="center"/>
    </xf>
    <xf numFmtId="0" fontId="4" fillId="0" borderId="42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8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9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90" xfId="3" applyFont="1" applyBorder="1" applyAlignment="1">
      <alignment vertical="center"/>
    </xf>
    <xf numFmtId="0" fontId="4" fillId="0" borderId="90" xfId="4" applyFont="1" applyBorder="1" applyAlignment="1">
      <alignment horizontal="left"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84" xfId="4" applyFont="1" applyBorder="1" applyAlignment="1">
      <alignment horizontal="left" vertical="center"/>
    </xf>
    <xf numFmtId="0" fontId="4" fillId="0" borderId="47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90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9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90" xfId="4" applyBorder="1" applyAlignment="1">
      <alignment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left" vertical="center"/>
    </xf>
    <xf numFmtId="0" fontId="4" fillId="0" borderId="107" xfId="4" applyFont="1" applyBorder="1" applyAlignment="1">
      <alignment horizontal="left" vertical="center"/>
    </xf>
    <xf numFmtId="38" fontId="13" fillId="0" borderId="107" xfId="3" applyFont="1" applyBorder="1" applyAlignment="1">
      <alignment vertical="center"/>
    </xf>
    <xf numFmtId="0" fontId="27" fillId="0" borderId="100" xfId="4" applyFont="1" applyBorder="1" applyAlignment="1">
      <alignment horizontal="center" vertical="center"/>
    </xf>
    <xf numFmtId="0" fontId="27" fillId="0" borderId="79" xfId="4" applyFont="1" applyBorder="1" applyAlignment="1">
      <alignment horizontal="center" vertical="center"/>
    </xf>
    <xf numFmtId="0" fontId="27" fillId="0" borderId="101" xfId="4" applyFont="1" applyBorder="1" applyAlignment="1">
      <alignment horizontal="left" vertical="center"/>
    </xf>
    <xf numFmtId="0" fontId="27" fillId="0" borderId="102" xfId="4" applyFont="1" applyBorder="1" applyAlignment="1">
      <alignment horizontal="left" vertical="center"/>
    </xf>
    <xf numFmtId="0" fontId="27" fillId="0" borderId="103" xfId="4" applyFont="1" applyBorder="1" applyAlignment="1">
      <alignment horizontal="left" vertical="center"/>
    </xf>
    <xf numFmtId="38" fontId="34" fillId="0" borderId="34" xfId="4" applyNumberFormat="1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9" fillId="0" borderId="89" xfId="4" applyFont="1" applyBorder="1" applyAlignment="1">
      <alignment horizontal="center" vertical="center" shrinkToFit="1"/>
    </xf>
    <xf numFmtId="0" fontId="39" fillId="0" borderId="43" xfId="4" applyFont="1" applyBorder="1" applyAlignment="1">
      <alignment horizontal="center" vertical="center" shrinkToFit="1"/>
    </xf>
    <xf numFmtId="0" fontId="39" fillId="0" borderId="104" xfId="4" applyFont="1" applyBorder="1" applyAlignment="1">
      <alignment horizontal="center" vertical="center" shrinkToFit="1"/>
    </xf>
    <xf numFmtId="0" fontId="39" fillId="0" borderId="74" xfId="4" applyFont="1" applyBorder="1" applyAlignment="1">
      <alignment horizontal="center" vertical="center" shrinkToFit="1"/>
    </xf>
    <xf numFmtId="0" fontId="39" fillId="0" borderId="0" xfId="4" applyFont="1" applyAlignment="1">
      <alignment horizontal="center" vertical="center" shrinkToFit="1"/>
    </xf>
    <xf numFmtId="0" fontId="39" fillId="0" borderId="75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34" fillId="0" borderId="84" xfId="4" applyFont="1" applyBorder="1" applyAlignment="1">
      <alignment horizontal="center" vertical="center" wrapText="1"/>
    </xf>
    <xf numFmtId="0" fontId="34" fillId="0" borderId="89" xfId="4" applyFont="1" applyBorder="1" applyAlignment="1">
      <alignment horizontal="center" vertical="center" wrapText="1"/>
    </xf>
    <xf numFmtId="0" fontId="34" fillId="0" borderId="43" xfId="4" applyFont="1" applyBorder="1" applyAlignment="1">
      <alignment horizontal="center" vertical="center" wrapText="1"/>
    </xf>
    <xf numFmtId="0" fontId="34" fillId="0" borderId="90" xfId="4" applyFont="1" applyBorder="1" applyAlignment="1">
      <alignment horizontal="center" vertical="center" wrapText="1"/>
    </xf>
    <xf numFmtId="0" fontId="34" fillId="0" borderId="105" xfId="4" applyFont="1" applyBorder="1" applyAlignment="1">
      <alignment horizontal="center" vertical="center"/>
    </xf>
    <xf numFmtId="0" fontId="34" fillId="0" borderId="89" xfId="4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0" fontId="27" fillId="0" borderId="106" xfId="4" applyFont="1" applyBorder="1" applyAlignment="1">
      <alignment horizontal="center" vertical="center"/>
    </xf>
    <xf numFmtId="0" fontId="27" fillId="0" borderId="105" xfId="4" applyFont="1" applyBorder="1" applyAlignment="1">
      <alignment horizontal="center" vertical="center"/>
    </xf>
    <xf numFmtId="0" fontId="34" fillId="0" borderId="54" xfId="4" applyFont="1" applyBorder="1" applyAlignment="1">
      <alignment horizontal="center" vertical="center"/>
    </xf>
    <xf numFmtId="0" fontId="27" fillId="0" borderId="74" xfId="4" applyFont="1" applyBorder="1" applyAlignment="1">
      <alignment horizontal="center" vertical="center" shrinkToFit="1"/>
    </xf>
    <xf numFmtId="0" fontId="27" fillId="0" borderId="0" xfId="4" applyFont="1" applyAlignment="1">
      <alignment horizontal="center" vertical="center" shrinkToFit="1"/>
    </xf>
    <xf numFmtId="0" fontId="27" fillId="0" borderId="75" xfId="4" applyFont="1" applyBorder="1" applyAlignment="1">
      <alignment horizontal="center" vertical="center" shrinkToFit="1"/>
    </xf>
    <xf numFmtId="0" fontId="27" fillId="0" borderId="54" xfId="4" applyFont="1" applyBorder="1" applyAlignment="1">
      <alignment horizontal="center" vertical="center"/>
    </xf>
    <xf numFmtId="176" fontId="34" fillId="0" borderId="4" xfId="4" applyNumberFormat="1" applyFont="1" applyBorder="1" applyAlignment="1">
      <alignment horizontal="center" vertical="center"/>
    </xf>
    <xf numFmtId="176" fontId="34" fillId="0" borderId="42" xfId="4" applyNumberFormat="1" applyFont="1" applyBorder="1" applyAlignment="1">
      <alignment horizontal="center" vertical="center"/>
    </xf>
    <xf numFmtId="176" fontId="34" fillId="0" borderId="29" xfId="4" applyNumberFormat="1" applyFont="1" applyBorder="1" applyAlignment="1">
      <alignment horizontal="center" vertical="center"/>
    </xf>
    <xf numFmtId="0" fontId="25" fillId="0" borderId="80" xfId="4" applyFont="1" applyBorder="1" applyAlignment="1">
      <alignment horizontal="center" vertical="center" textRotation="255"/>
    </xf>
    <xf numFmtId="0" fontId="25" fillId="0" borderId="74" xfId="4" applyFont="1" applyBorder="1" applyAlignment="1">
      <alignment horizontal="center" vertical="center" textRotation="255"/>
    </xf>
    <xf numFmtId="0" fontId="25" fillId="0" borderId="89" xfId="4" applyFont="1" applyBorder="1" applyAlignment="1">
      <alignment horizontal="center" vertical="center" textRotation="255"/>
    </xf>
    <xf numFmtId="0" fontId="27" fillId="0" borderId="0" xfId="4" applyFont="1" applyAlignment="1">
      <alignment horizontal="right"/>
    </xf>
    <xf numFmtId="0" fontId="38" fillId="0" borderId="45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64" xfId="4" applyFont="1" applyBorder="1" applyAlignment="1">
      <alignment horizontal="center" vertical="center"/>
    </xf>
    <xf numFmtId="0" fontId="27" fillId="0" borderId="83" xfId="4" applyFont="1" applyBorder="1" applyAlignment="1">
      <alignment horizontal="center" vertical="center"/>
    </xf>
    <xf numFmtId="0" fontId="27" fillId="0" borderId="95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7" fillId="0" borderId="99" xfId="4" applyFont="1" applyBorder="1" applyAlignment="1">
      <alignment horizontal="center" vertical="center"/>
    </xf>
    <xf numFmtId="0" fontId="27" fillId="0" borderId="43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/>
    </xf>
    <xf numFmtId="0" fontId="38" fillId="0" borderId="80" xfId="4" applyFont="1" applyBorder="1" applyAlignment="1">
      <alignment horizontal="center" vertical="center" shrinkToFit="1"/>
    </xf>
    <xf numFmtId="0" fontId="38" fillId="0" borderId="64" xfId="4" applyFont="1" applyBorder="1" applyAlignment="1">
      <alignment horizontal="center" vertical="center" shrinkToFit="1"/>
    </xf>
    <xf numFmtId="0" fontId="38" fillId="0" borderId="74" xfId="4" applyFont="1" applyBorder="1" applyAlignment="1">
      <alignment horizontal="center" vertical="center" shrinkToFit="1"/>
    </xf>
    <xf numFmtId="0" fontId="38" fillId="0" borderId="0" xfId="4" applyFont="1" applyAlignment="1">
      <alignment horizontal="center" vertical="center" shrinkToFit="1"/>
    </xf>
    <xf numFmtId="0" fontId="38" fillId="0" borderId="89" xfId="4" applyFont="1" applyBorder="1" applyAlignment="1">
      <alignment horizontal="center" vertical="center" shrinkToFit="1"/>
    </xf>
    <xf numFmtId="0" fontId="38" fillId="0" borderId="43" xfId="4" applyFont="1" applyBorder="1" applyAlignment="1">
      <alignment horizontal="center" vertical="center" shrinkToFit="1"/>
    </xf>
    <xf numFmtId="0" fontId="34" fillId="0" borderId="80" xfId="4" applyFont="1" applyBorder="1" applyAlignment="1">
      <alignment horizontal="center" vertical="center" shrinkToFit="1"/>
    </xf>
    <xf numFmtId="0" fontId="34" fillId="0" borderId="64" xfId="4" applyFont="1" applyBorder="1" applyAlignment="1">
      <alignment horizontal="center" vertical="center" shrinkToFit="1"/>
    </xf>
    <xf numFmtId="0" fontId="34" fillId="0" borderId="65" xfId="4" applyFont="1" applyBorder="1" applyAlignment="1">
      <alignment horizontal="center" vertical="center" shrinkToFit="1"/>
    </xf>
    <xf numFmtId="0" fontId="34" fillId="0" borderId="83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shrinkToFit="1"/>
    </xf>
    <xf numFmtId="0" fontId="34" fillId="0" borderId="0" xfId="4" applyFont="1" applyAlignment="1">
      <alignment horizontal="center" vertical="center" shrinkToFit="1"/>
    </xf>
    <xf numFmtId="0" fontId="34" fillId="0" borderId="84" xfId="4" applyFont="1" applyBorder="1" applyAlignment="1">
      <alignment horizontal="center" vertical="center" shrinkToFit="1"/>
    </xf>
    <xf numFmtId="0" fontId="4" fillId="0" borderId="105" xfId="4" applyFont="1" applyBorder="1" applyAlignment="1">
      <alignment horizontal="center" vertical="top"/>
    </xf>
    <xf numFmtId="0" fontId="4" fillId="0" borderId="34" xfId="4" applyFont="1" applyBorder="1" applyAlignment="1">
      <alignment horizontal="center" vertical="top"/>
    </xf>
    <xf numFmtId="0" fontId="4" fillId="0" borderId="107" xfId="4" applyFont="1" applyBorder="1" applyAlignment="1">
      <alignment horizontal="center" vertical="top"/>
    </xf>
    <xf numFmtId="0" fontId="14" fillId="0" borderId="34" xfId="4" applyFont="1" applyBorder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38" fontId="13" fillId="0" borderId="34" xfId="4" applyNumberFormat="1" applyFont="1" applyBorder="1" applyAlignment="1">
      <alignment horizontal="right"/>
    </xf>
    <xf numFmtId="0" fontId="13" fillId="0" borderId="34" xfId="4" applyFont="1" applyBorder="1" applyAlignment="1">
      <alignment horizontal="right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4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38" fontId="13" fillId="0" borderId="34" xfId="3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38" fontId="14" fillId="0" borderId="34" xfId="4" applyNumberFormat="1" applyFont="1" applyBorder="1" applyAlignment="1">
      <alignment horizontal="right"/>
    </xf>
    <xf numFmtId="0" fontId="4" fillId="0" borderId="47" xfId="4" applyFont="1" applyBorder="1" applyAlignment="1">
      <alignment horizontal="center" vertical="top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4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90" xfId="4" applyFont="1" applyBorder="1" applyAlignment="1">
      <alignment horizontal="center" vertical="top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34" xfId="4" applyFont="1" applyBorder="1" applyAlignment="1">
      <alignment horizontal="center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43" xfId="4" applyFont="1" applyBorder="1" applyAlignment="1">
      <alignment horizontal="left"/>
    </xf>
    <xf numFmtId="0" fontId="4" fillId="0" borderId="89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90" xfId="4" applyFont="1" applyBorder="1" applyAlignment="1">
      <alignment horizontal="center" vertical="center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90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4" xfId="4" applyBorder="1" applyAlignment="1">
      <alignment horizontal="center" vertical="top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4" fillId="0" borderId="54" xfId="4" applyFont="1" applyBorder="1" applyAlignment="1">
      <alignment horizontal="center" vertical="center"/>
    </xf>
    <xf numFmtId="38" fontId="13" fillId="0" borderId="34" xfId="4" applyNumberFormat="1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7" fillId="0" borderId="89" xfId="4" applyFont="1" applyBorder="1" applyAlignment="1">
      <alignment horizontal="center" vertical="center" shrinkToFit="1"/>
    </xf>
    <xf numFmtId="0" fontId="17" fillId="0" borderId="43" xfId="4" applyFont="1" applyBorder="1" applyAlignment="1">
      <alignment horizontal="center" vertical="center" shrinkToFit="1"/>
    </xf>
    <xf numFmtId="0" fontId="17" fillId="0" borderId="104" xfId="4" applyFont="1" applyBorder="1" applyAlignment="1">
      <alignment horizontal="center" vertical="center" shrinkToFit="1"/>
    </xf>
    <xf numFmtId="0" fontId="17" fillId="0" borderId="74" xfId="4" applyFont="1" applyBorder="1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17" fillId="0" borderId="75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84" xfId="4" applyFont="1" applyBorder="1" applyAlignment="1">
      <alignment horizontal="center" vertical="center" wrapText="1"/>
    </xf>
    <xf numFmtId="0" fontId="13" fillId="0" borderId="89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13" fillId="0" borderId="90" xfId="4" applyFont="1" applyBorder="1" applyAlignment="1">
      <alignment horizontal="center" vertical="center" wrapText="1"/>
    </xf>
    <xf numFmtId="176" fontId="13" fillId="0" borderId="4" xfId="4" applyNumberFormat="1" applyFont="1" applyBorder="1" applyAlignment="1">
      <alignment horizontal="center" vertical="center"/>
    </xf>
    <xf numFmtId="176" fontId="13" fillId="0" borderId="42" xfId="4" applyNumberFormat="1" applyFont="1" applyBorder="1" applyAlignment="1">
      <alignment horizontal="center" vertical="center"/>
    </xf>
    <xf numFmtId="176" fontId="13" fillId="0" borderId="29" xfId="4" applyNumberFormat="1" applyFont="1" applyBorder="1" applyAlignment="1">
      <alignment horizontal="center" vertical="center"/>
    </xf>
    <xf numFmtId="0" fontId="2" fillId="0" borderId="77" xfId="4" applyBorder="1" applyAlignment="1">
      <alignment horizontal="center" vertical="center" textRotation="255"/>
    </xf>
    <xf numFmtId="0" fontId="2" fillId="0" borderId="78" xfId="4" applyBorder="1" applyAlignment="1">
      <alignment horizontal="center" vertical="center" textRotation="255"/>
    </xf>
    <xf numFmtId="0" fontId="2" fillId="0" borderId="105" xfId="4" applyBorder="1" applyAlignment="1">
      <alignment horizontal="center" vertical="center" textRotation="255"/>
    </xf>
    <xf numFmtId="0" fontId="4" fillId="0" borderId="56" xfId="4" applyFont="1" applyBorder="1" applyAlignment="1">
      <alignment horizontal="center" vertical="center"/>
    </xf>
    <xf numFmtId="0" fontId="4" fillId="0" borderId="45" xfId="4" applyFont="1" applyBorder="1" applyAlignment="1">
      <alignment horizontal="center" vertical="center"/>
    </xf>
    <xf numFmtId="0" fontId="4" fillId="0" borderId="85" xfId="4" applyFont="1" applyBorder="1" applyAlignment="1">
      <alignment horizontal="center" vertical="center"/>
    </xf>
    <xf numFmtId="0" fontId="19" fillId="0" borderId="80" xfId="4" applyFont="1" applyBorder="1" applyAlignment="1">
      <alignment horizontal="center" vertical="center" shrinkToFit="1"/>
    </xf>
    <xf numFmtId="0" fontId="19" fillId="0" borderId="64" xfId="4" applyFont="1" applyBorder="1" applyAlignment="1">
      <alignment horizontal="center" vertical="center" shrinkToFit="1"/>
    </xf>
    <xf numFmtId="0" fontId="19" fillId="0" borderId="83" xfId="4" applyFont="1" applyBorder="1" applyAlignment="1">
      <alignment horizontal="center" vertical="center" shrinkToFit="1"/>
    </xf>
    <xf numFmtId="0" fontId="19" fillId="0" borderId="74" xfId="4" applyFont="1" applyBorder="1" applyAlignment="1">
      <alignment horizontal="center" vertical="center" shrinkToFit="1"/>
    </xf>
    <xf numFmtId="0" fontId="19" fillId="0" borderId="0" xfId="4" applyFont="1" applyAlignment="1">
      <alignment horizontal="center" vertical="center" shrinkToFit="1"/>
    </xf>
    <xf numFmtId="0" fontId="19" fillId="0" borderId="84" xfId="4" applyFont="1" applyBorder="1" applyAlignment="1">
      <alignment horizontal="center" vertical="center" shrinkToFit="1"/>
    </xf>
    <xf numFmtId="0" fontId="4" fillId="0" borderId="64" xfId="4" applyFont="1" applyBorder="1" applyAlignment="1">
      <alignment horizontal="center" vertical="center"/>
    </xf>
    <xf numFmtId="0" fontId="4" fillId="0" borderId="83" xfId="4" applyFont="1" applyBorder="1" applyAlignment="1">
      <alignment horizontal="center" vertical="center"/>
    </xf>
    <xf numFmtId="0" fontId="4" fillId="0" borderId="95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4" xfId="4" applyFont="1" applyBorder="1" applyAlignment="1">
      <alignment horizontal="center" vertical="center"/>
    </xf>
    <xf numFmtId="0" fontId="4" fillId="0" borderId="99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84" xfId="4" applyFont="1" applyBorder="1" applyAlignment="1">
      <alignment horizontal="center" vertical="center"/>
    </xf>
    <xf numFmtId="0" fontId="13" fillId="0" borderId="89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3" fillId="0" borderId="90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2" fillId="0" borderId="80" xfId="4" applyBorder="1" applyAlignment="1">
      <alignment horizontal="center" vertical="center" textRotation="255"/>
    </xf>
    <xf numFmtId="0" fontId="2" fillId="0" borderId="74" xfId="4" applyBorder="1" applyAlignment="1">
      <alignment horizontal="center" vertical="center" textRotation="255"/>
    </xf>
    <xf numFmtId="0" fontId="2" fillId="0" borderId="89" xfId="4" applyBorder="1" applyAlignment="1">
      <alignment horizontal="center" vertical="center" textRotation="255"/>
    </xf>
    <xf numFmtId="0" fontId="13" fillId="0" borderId="64" xfId="4" applyFont="1" applyBorder="1" applyAlignment="1">
      <alignment horizontal="center" vertical="center" shrinkToFit="1"/>
    </xf>
    <xf numFmtId="0" fontId="13" fillId="0" borderId="65" xfId="4" applyFont="1" applyBorder="1" applyAlignment="1">
      <alignment horizontal="center" vertical="center" shrinkToFit="1"/>
    </xf>
    <xf numFmtId="0" fontId="4" fillId="0" borderId="74" xfId="4" applyFont="1" applyBorder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4" fillId="0" borderId="75" xfId="4" applyFont="1" applyBorder="1" applyAlignment="1">
      <alignment horizontal="center" vertical="center" shrinkToFit="1"/>
    </xf>
    <xf numFmtId="0" fontId="13" fillId="0" borderId="83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shrinkToFit="1"/>
    </xf>
    <xf numFmtId="0" fontId="13" fillId="0" borderId="0" xfId="4" applyFont="1" applyAlignment="1">
      <alignment horizontal="center" vertical="center" shrinkToFit="1"/>
    </xf>
    <xf numFmtId="0" fontId="13" fillId="0" borderId="84" xfId="4" applyFont="1" applyBorder="1" applyAlignment="1">
      <alignment horizontal="center" vertical="center" shrinkToFit="1"/>
    </xf>
    <xf numFmtId="38" fontId="4" fillId="0" borderId="45" xfId="4" applyNumberFormat="1" applyFont="1" applyBorder="1" applyAlignment="1">
      <alignment horizontal="left" vertical="center"/>
    </xf>
    <xf numFmtId="38" fontId="4" fillId="0" borderId="57" xfId="4" applyNumberFormat="1" applyFont="1" applyBorder="1" applyAlignment="1">
      <alignment horizontal="left" vertical="center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35</xdr:row>
      <xdr:rowOff>252845</xdr:rowOff>
    </xdr:from>
    <xdr:to>
      <xdr:col>29</xdr:col>
      <xdr:colOff>477115</xdr:colOff>
      <xdr:row>42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showZeros="0" tabSelected="1" zoomScale="80" workbookViewId="0">
      <selection activeCell="O3" sqref="O3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16" width="8" style="14" customWidth="1"/>
    <col min="17" max="241" width="9" style="14" customWidth="1"/>
    <col min="242" max="242" width="9.75" style="14" customWidth="1"/>
    <col min="243" max="248" width="5.5" style="14" customWidth="1"/>
    <col min="249" max="249" width="6.5" style="14" customWidth="1"/>
    <col min="250" max="250" width="9.5" style="14" customWidth="1"/>
    <col min="251" max="251" width="12.125" style="14" customWidth="1"/>
    <col min="252" max="253" width="5.5" style="14" customWidth="1"/>
    <col min="254" max="254" width="22.125" style="14" bestFit="1" customWidth="1"/>
    <col min="255" max="255" width="10.5" style="14" bestFit="1" customWidth="1"/>
    <col min="256" max="16384" width="8" style="14"/>
  </cols>
  <sheetData>
    <row r="1" spans="2:15" ht="20.100000000000001" customHeight="1"/>
    <row r="2" spans="2:15" ht="30" customHeight="1" thickBot="1">
      <c r="O2" s="49">
        <v>45170</v>
      </c>
    </row>
    <row r="3" spans="2:15" ht="30" customHeight="1">
      <c r="B3" s="50" t="s">
        <v>513</v>
      </c>
      <c r="C3" s="495" t="s">
        <v>360</v>
      </c>
      <c r="D3" s="496"/>
      <c r="E3" s="496"/>
      <c r="F3" s="496"/>
      <c r="G3" s="496"/>
      <c r="H3" s="496"/>
      <c r="I3" s="496"/>
      <c r="J3" s="496"/>
      <c r="K3" s="496"/>
      <c r="L3" s="496"/>
      <c r="M3" s="497"/>
    </row>
    <row r="4" spans="2:15" ht="30" customHeight="1">
      <c r="B4" s="493"/>
      <c r="C4" s="511"/>
      <c r="D4" s="512"/>
      <c r="E4" s="512"/>
      <c r="F4" s="512"/>
      <c r="G4" s="512"/>
      <c r="H4" s="512"/>
      <c r="I4" s="512"/>
      <c r="J4" s="512"/>
      <c r="K4" s="512"/>
      <c r="L4" s="512"/>
      <c r="M4" s="513"/>
    </row>
    <row r="5" spans="2:15" ht="30" customHeight="1" thickBot="1">
      <c r="B5" s="494"/>
      <c r="C5" s="514" t="s">
        <v>694</v>
      </c>
      <c r="D5" s="515"/>
      <c r="E5" s="515"/>
      <c r="F5" s="515"/>
      <c r="G5" s="515"/>
      <c r="H5" s="515"/>
      <c r="I5" s="515"/>
      <c r="J5" s="515"/>
      <c r="K5" s="515"/>
      <c r="L5" s="515"/>
      <c r="M5" s="516"/>
    </row>
    <row r="6" spans="2:15" ht="30" customHeight="1">
      <c r="C6" s="499"/>
      <c r="D6" s="500"/>
      <c r="E6" s="500"/>
      <c r="F6" s="500"/>
      <c r="G6" s="500"/>
      <c r="H6" s="500"/>
      <c r="I6" s="500"/>
      <c r="J6" s="500"/>
      <c r="K6" s="500"/>
      <c r="L6" s="500"/>
      <c r="M6" s="501"/>
    </row>
    <row r="7" spans="2:15" ht="30" customHeight="1">
      <c r="C7" s="502" t="s">
        <v>521</v>
      </c>
      <c r="D7" s="503"/>
      <c r="E7" s="503"/>
      <c r="F7" s="503"/>
      <c r="G7" s="503"/>
      <c r="H7" s="503"/>
      <c r="I7" s="503"/>
      <c r="J7" s="503"/>
      <c r="K7" s="503"/>
      <c r="L7" s="503"/>
      <c r="M7" s="504"/>
    </row>
    <row r="8" spans="2:15" ht="30" customHeight="1">
      <c r="C8" s="505"/>
      <c r="D8" s="506"/>
      <c r="E8" s="506"/>
      <c r="F8" s="506"/>
      <c r="G8" s="506"/>
      <c r="H8" s="506"/>
      <c r="I8" s="506"/>
      <c r="J8" s="506"/>
      <c r="K8" s="506"/>
      <c r="L8" s="506"/>
      <c r="M8" s="507"/>
    </row>
    <row r="9" spans="2:15" ht="30" customHeight="1">
      <c r="C9" s="508" t="s">
        <v>695</v>
      </c>
      <c r="D9" s="509"/>
      <c r="E9" s="509"/>
      <c r="F9" s="509"/>
      <c r="G9" s="509"/>
      <c r="H9" s="509"/>
      <c r="I9" s="509"/>
      <c r="J9" s="509"/>
      <c r="K9" s="509"/>
      <c r="L9" s="509"/>
      <c r="M9" s="510"/>
    </row>
    <row r="10" spans="2:15" ht="30" customHeight="1">
      <c r="C10" s="517"/>
      <c r="D10" s="518"/>
      <c r="E10" s="518"/>
      <c r="F10" s="518"/>
      <c r="G10" s="518"/>
      <c r="H10" s="518"/>
      <c r="I10" s="518"/>
      <c r="J10" s="518"/>
      <c r="K10" s="518"/>
      <c r="L10" s="518"/>
      <c r="M10" s="519"/>
    </row>
    <row r="11" spans="2:15" ht="30" customHeight="1">
      <c r="C11" s="514" t="s">
        <v>356</v>
      </c>
      <c r="D11" s="515"/>
      <c r="E11" s="515"/>
      <c r="F11" s="515"/>
      <c r="G11" s="515"/>
      <c r="H11" s="515"/>
      <c r="I11" s="515"/>
      <c r="J11" s="515"/>
      <c r="K11" s="515"/>
      <c r="L11" s="515"/>
      <c r="M11" s="516"/>
    </row>
    <row r="12" spans="2:15" ht="30" customHeight="1">
      <c r="C12" s="517"/>
      <c r="D12" s="518"/>
      <c r="E12" s="518"/>
      <c r="F12" s="518"/>
      <c r="G12" s="518"/>
      <c r="H12" s="518"/>
      <c r="I12" s="518"/>
      <c r="J12" s="518"/>
      <c r="K12" s="518"/>
      <c r="L12" s="518"/>
      <c r="M12" s="519"/>
    </row>
    <row r="13" spans="2:15" ht="30" customHeight="1" thickBot="1">
      <c r="C13" s="520"/>
      <c r="D13" s="521"/>
      <c r="E13" s="521"/>
      <c r="F13" s="521"/>
      <c r="G13" s="521"/>
      <c r="H13" s="521"/>
      <c r="I13" s="521"/>
      <c r="J13" s="521"/>
      <c r="K13" s="521"/>
      <c r="L13" s="521"/>
      <c r="M13" s="522"/>
    </row>
    <row r="14" spans="2:15" ht="20.100000000000001" customHeight="1"/>
    <row r="15" spans="2:15" s="90" customFormat="1" ht="20.100000000000001" customHeight="1">
      <c r="C15" s="523" t="s">
        <v>708</v>
      </c>
      <c r="D15" s="523"/>
      <c r="E15" s="523"/>
      <c r="F15" s="523" t="s">
        <v>705</v>
      </c>
      <c r="G15" s="523"/>
      <c r="H15" s="523" t="s">
        <v>706</v>
      </c>
      <c r="I15" s="523"/>
      <c r="J15" s="523" t="s">
        <v>707</v>
      </c>
      <c r="K15" s="523"/>
      <c r="L15" s="523" t="s">
        <v>704</v>
      </c>
      <c r="M15" s="523"/>
    </row>
    <row r="16" spans="2:15" s="52" customFormat="1" ht="21.95" customHeight="1">
      <c r="C16" s="523" t="s">
        <v>697</v>
      </c>
      <c r="D16" s="523"/>
      <c r="E16" s="523"/>
      <c r="F16" s="498">
        <f>南日本!W52</f>
        <v>0</v>
      </c>
      <c r="G16" s="498"/>
      <c r="H16" s="498">
        <f>南日本!W53</f>
        <v>0</v>
      </c>
      <c r="I16" s="498"/>
      <c r="J16" s="498">
        <f>南日本!W54</f>
        <v>0</v>
      </c>
      <c r="K16" s="498"/>
      <c r="L16" s="498">
        <f>SUM(F16:K16)</f>
        <v>0</v>
      </c>
      <c r="M16" s="498"/>
    </row>
    <row r="17" spans="3:13" s="52" customFormat="1" ht="21.95" customHeight="1">
      <c r="C17" s="523" t="s">
        <v>698</v>
      </c>
      <c r="D17" s="523"/>
      <c r="E17" s="523"/>
      <c r="F17" s="498">
        <f>SUM(朝日!Z45:Z46)</f>
        <v>0</v>
      </c>
      <c r="G17" s="498"/>
      <c r="H17" s="498">
        <f>SUM(朝日!Z47:Z48)</f>
        <v>0</v>
      </c>
      <c r="I17" s="498"/>
      <c r="J17" s="498">
        <f>SUM(朝日!Z49:Z50)</f>
        <v>0</v>
      </c>
      <c r="K17" s="498"/>
      <c r="L17" s="498">
        <f>SUM(F17:K17)</f>
        <v>0</v>
      </c>
      <c r="M17" s="498"/>
    </row>
    <row r="18" spans="3:13" s="52" customFormat="1" ht="21.95" customHeight="1">
      <c r="C18" s="523" t="s">
        <v>699</v>
      </c>
      <c r="D18" s="523"/>
      <c r="E18" s="523"/>
      <c r="F18" s="498">
        <f>読売!AA43+読売!AA44</f>
        <v>0</v>
      </c>
      <c r="G18" s="498"/>
      <c r="H18" s="498">
        <f>読売!AA45+読売!AA46</f>
        <v>0</v>
      </c>
      <c r="I18" s="498"/>
      <c r="J18" s="498">
        <f>読売!AA47+読売!AA48</f>
        <v>0</v>
      </c>
      <c r="K18" s="498"/>
      <c r="L18" s="498">
        <f>SUM(F18:K18)</f>
        <v>0</v>
      </c>
      <c r="M18" s="498"/>
    </row>
    <row r="19" spans="3:13" s="52" customFormat="1" ht="21.95" customHeight="1">
      <c r="C19" s="523" t="s">
        <v>700</v>
      </c>
      <c r="D19" s="523"/>
      <c r="E19" s="523"/>
      <c r="F19" s="498">
        <f>SUM(毎日!AD45:AD46)</f>
        <v>0</v>
      </c>
      <c r="G19" s="498"/>
      <c r="H19" s="498">
        <f>SUM(毎日!AD48:AD49)</f>
        <v>0</v>
      </c>
      <c r="I19" s="498"/>
      <c r="J19" s="498">
        <f>SUM(毎日!AD51)</f>
        <v>0</v>
      </c>
      <c r="K19" s="498"/>
      <c r="L19" s="498">
        <f>SUM(F19:K19)</f>
        <v>0</v>
      </c>
      <c r="M19" s="498"/>
    </row>
    <row r="20" spans="3:13" s="52" customFormat="1" ht="21.95" customHeight="1">
      <c r="C20" s="523" t="s">
        <v>701</v>
      </c>
      <c r="D20" s="523"/>
      <c r="E20" s="523"/>
      <c r="F20" s="498">
        <f>SUM(日経!AD41:AD42)</f>
        <v>0</v>
      </c>
      <c r="G20" s="498"/>
      <c r="H20" s="498">
        <f>SUM(日経!AD44:AD45)</f>
        <v>0</v>
      </c>
      <c r="I20" s="498"/>
      <c r="J20" s="498">
        <f>SUM(日経!AD47:AD48)</f>
        <v>0</v>
      </c>
      <c r="K20" s="498"/>
      <c r="L20" s="498">
        <f>SUM(F20:K20)</f>
        <v>0</v>
      </c>
      <c r="M20" s="498"/>
    </row>
    <row r="21" spans="3:13" s="52" customFormat="1" ht="21.95" customHeight="1">
      <c r="C21" s="523"/>
      <c r="D21" s="523"/>
      <c r="E21" s="523"/>
      <c r="F21" s="498"/>
      <c r="G21" s="498"/>
      <c r="H21" s="498"/>
      <c r="I21" s="498"/>
      <c r="J21" s="498"/>
      <c r="K21" s="498"/>
      <c r="L21" s="498">
        <f t="shared" ref="L21:L24" si="0">SUM(F21:K21)</f>
        <v>0</v>
      </c>
      <c r="M21" s="498"/>
    </row>
    <row r="22" spans="3:13" s="52" customFormat="1" ht="21.95" customHeight="1">
      <c r="C22" s="523" t="s">
        <v>702</v>
      </c>
      <c r="D22" s="523"/>
      <c r="E22" s="523"/>
      <c r="F22" s="498"/>
      <c r="G22" s="498"/>
      <c r="H22" s="498"/>
      <c r="I22" s="498"/>
      <c r="J22" s="498">
        <f>南海日日!AC48</f>
        <v>0</v>
      </c>
      <c r="K22" s="498"/>
      <c r="L22" s="498">
        <f t="shared" si="0"/>
        <v>0</v>
      </c>
      <c r="M22" s="498"/>
    </row>
    <row r="23" spans="3:13" s="52" customFormat="1" ht="21.95" customHeight="1">
      <c r="C23" s="523" t="s">
        <v>703</v>
      </c>
      <c r="D23" s="523"/>
      <c r="E23" s="523"/>
      <c r="F23" s="498"/>
      <c r="G23" s="498"/>
      <c r="H23" s="498"/>
      <c r="I23" s="498"/>
      <c r="J23" s="498">
        <f>奄美!AE53</f>
        <v>0</v>
      </c>
      <c r="K23" s="498"/>
      <c r="L23" s="498">
        <f t="shared" si="0"/>
        <v>0</v>
      </c>
      <c r="M23" s="498"/>
    </row>
    <row r="24" spans="3:13" s="52" customFormat="1" ht="21.95" customHeight="1">
      <c r="C24" s="523"/>
      <c r="D24" s="523"/>
      <c r="E24" s="523"/>
      <c r="F24" s="498"/>
      <c r="G24" s="498"/>
      <c r="H24" s="498"/>
      <c r="I24" s="498"/>
      <c r="J24" s="498"/>
      <c r="K24" s="498"/>
      <c r="L24" s="498">
        <f t="shared" si="0"/>
        <v>0</v>
      </c>
      <c r="M24" s="498"/>
    </row>
    <row r="25" spans="3:13" s="52" customFormat="1" ht="21.95" customHeight="1">
      <c r="C25" s="523" t="s">
        <v>704</v>
      </c>
      <c r="D25" s="523"/>
      <c r="E25" s="523"/>
      <c r="F25" s="498">
        <f>SUM(F16:G24)</f>
        <v>0</v>
      </c>
      <c r="G25" s="498"/>
      <c r="H25" s="498">
        <f>SUM(H16:I24)</f>
        <v>0</v>
      </c>
      <c r="I25" s="498"/>
      <c r="J25" s="498">
        <f>SUM(J16:K24)</f>
        <v>0</v>
      </c>
      <c r="K25" s="498"/>
      <c r="L25" s="498">
        <f>SUM(F25:K25)</f>
        <v>0</v>
      </c>
      <c r="M25" s="498"/>
    </row>
    <row r="26" spans="3:13" ht="20.100000000000001" customHeight="1"/>
    <row r="27" spans="3:13" ht="20.100000000000001" customHeight="1"/>
  </sheetData>
  <mergeCells count="67"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F19:G19"/>
    <mergeCell ref="J15:K15"/>
    <mergeCell ref="L15:M15"/>
    <mergeCell ref="F20:G20"/>
    <mergeCell ref="F15:G15"/>
    <mergeCell ref="F17:G17"/>
    <mergeCell ref="H15:I15"/>
    <mergeCell ref="F16:G16"/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3"/>
  <sheetViews>
    <sheetView showZeros="0" zoomScale="60" zoomScaleNormal="60" workbookViewId="0">
      <selection activeCell="AE44" sqref="AE44:AH44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39.950000000000003" customHeight="1" thickBo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165" t="s">
        <v>709</v>
      </c>
      <c r="L1" s="1165"/>
      <c r="M1" s="1165"/>
      <c r="N1" s="1165"/>
      <c r="O1" s="1165"/>
      <c r="P1" s="1165"/>
      <c r="Q1" s="1165"/>
      <c r="R1" s="1165"/>
      <c r="S1" s="1165"/>
      <c r="T1" s="1165"/>
      <c r="U1" s="1165"/>
      <c r="V1" s="1165"/>
      <c r="W1" s="1165"/>
      <c r="X1" s="108"/>
      <c r="Y1" s="108"/>
      <c r="Z1" s="108"/>
      <c r="AA1" s="108"/>
      <c r="AB1" s="108"/>
      <c r="AC1" s="1166" t="s">
        <v>832</v>
      </c>
      <c r="AD1" s="1166"/>
      <c r="AE1" s="1166"/>
      <c r="AF1" s="1166"/>
      <c r="AG1" s="1166"/>
      <c r="AH1" s="1166"/>
      <c r="AI1" s="108"/>
    </row>
    <row r="2" spans="1:35" ht="24.95" customHeight="1">
      <c r="B2" s="677" t="s">
        <v>581</v>
      </c>
      <c r="C2" s="1154"/>
      <c r="D2" s="1154"/>
      <c r="E2" s="1155"/>
      <c r="F2" s="1148">
        <f>入力画面!C6</f>
        <v>0</v>
      </c>
      <c r="G2" s="1149"/>
      <c r="H2" s="1149"/>
      <c r="I2" s="1149"/>
      <c r="J2" s="1149"/>
      <c r="K2" s="1149"/>
      <c r="L2" s="1149"/>
      <c r="M2" s="1149"/>
      <c r="N2" s="1149"/>
      <c r="O2" s="1149"/>
      <c r="P2" s="1149"/>
      <c r="Q2" s="1149"/>
      <c r="R2" s="1149"/>
      <c r="S2" s="1150"/>
      <c r="T2" s="1167" t="s">
        <v>517</v>
      </c>
      <c r="U2" s="758">
        <f>入力画面!C12</f>
        <v>0</v>
      </c>
      <c r="V2" s="1170"/>
      <c r="W2" s="1170"/>
      <c r="X2" s="1170"/>
      <c r="Y2" s="1170"/>
      <c r="Z2" s="1175"/>
      <c r="AA2" s="1142" t="s">
        <v>518</v>
      </c>
      <c r="AB2" s="758" t="s">
        <v>519</v>
      </c>
      <c r="AC2" s="1170"/>
      <c r="AD2" s="1170"/>
      <c r="AE2" s="1170"/>
      <c r="AF2" s="1170"/>
      <c r="AG2" s="1170"/>
      <c r="AH2" s="1171"/>
      <c r="AI2" s="101"/>
    </row>
    <row r="3" spans="1:35" ht="24.95" customHeight="1">
      <c r="B3" s="1156"/>
      <c r="C3" s="1157"/>
      <c r="D3" s="1157"/>
      <c r="E3" s="1158"/>
      <c r="F3" s="1151"/>
      <c r="G3" s="1152"/>
      <c r="H3" s="1152"/>
      <c r="I3" s="1152"/>
      <c r="J3" s="1152"/>
      <c r="K3" s="1152"/>
      <c r="L3" s="1152"/>
      <c r="M3" s="1152"/>
      <c r="N3" s="1152"/>
      <c r="O3" s="1152"/>
      <c r="P3" s="1152"/>
      <c r="Q3" s="1152"/>
      <c r="R3" s="1152"/>
      <c r="S3" s="1153"/>
      <c r="T3" s="1168"/>
      <c r="U3" s="1176"/>
      <c r="V3" s="1177"/>
      <c r="W3" s="1177"/>
      <c r="X3" s="1177"/>
      <c r="Y3" s="1177"/>
      <c r="Z3" s="1178"/>
      <c r="AA3" s="1143"/>
      <c r="AB3" s="1172" t="s">
        <v>520</v>
      </c>
      <c r="AC3" s="1173"/>
      <c r="AD3" s="1173"/>
      <c r="AE3" s="1173"/>
      <c r="AF3" s="1173"/>
      <c r="AG3" s="1173"/>
      <c r="AH3" s="1174"/>
      <c r="AI3" s="101"/>
    </row>
    <row r="4" spans="1:35" ht="24.95" customHeight="1">
      <c r="B4" s="1156" t="s">
        <v>521</v>
      </c>
      <c r="C4" s="1157"/>
      <c r="D4" s="1157"/>
      <c r="E4" s="1158"/>
      <c r="F4" s="661">
        <f>入力画面!C8</f>
        <v>0</v>
      </c>
      <c r="G4" s="1160"/>
      <c r="H4" s="1160"/>
      <c r="I4" s="1160"/>
      <c r="J4" s="1160"/>
      <c r="K4" s="1160"/>
      <c r="L4" s="1160"/>
      <c r="M4" s="1160"/>
      <c r="N4" s="1160"/>
      <c r="O4" s="1160"/>
      <c r="P4" s="1160"/>
      <c r="Q4" s="1160"/>
      <c r="R4" s="1160"/>
      <c r="S4" s="1161"/>
      <c r="T4" s="1168"/>
      <c r="U4" s="1176"/>
      <c r="V4" s="1177"/>
      <c r="W4" s="1177"/>
      <c r="X4" s="1177"/>
      <c r="Y4" s="1177"/>
      <c r="Z4" s="1178"/>
      <c r="AA4" s="1143"/>
      <c r="AB4" s="1172" t="s">
        <v>758</v>
      </c>
      <c r="AC4" s="1173"/>
      <c r="AD4" s="1173"/>
      <c r="AE4" s="1173"/>
      <c r="AF4" s="1173"/>
      <c r="AG4" s="1173"/>
      <c r="AH4" s="1174"/>
      <c r="AI4" s="101"/>
    </row>
    <row r="5" spans="1:35" ht="24.95" customHeight="1">
      <c r="B5" s="1159"/>
      <c r="C5" s="1110"/>
      <c r="D5" s="1110"/>
      <c r="E5" s="1111"/>
      <c r="F5" s="1162"/>
      <c r="G5" s="1163"/>
      <c r="H5" s="1163"/>
      <c r="I5" s="1163"/>
      <c r="J5" s="1163"/>
      <c r="K5" s="1163"/>
      <c r="L5" s="1163"/>
      <c r="M5" s="1163"/>
      <c r="N5" s="1163"/>
      <c r="O5" s="1163"/>
      <c r="P5" s="1163"/>
      <c r="Q5" s="1163"/>
      <c r="R5" s="1163"/>
      <c r="S5" s="1164"/>
      <c r="T5" s="1168"/>
      <c r="U5" s="1133">
        <f>入力画面!C13</f>
        <v>0</v>
      </c>
      <c r="V5" s="1134"/>
      <c r="W5" s="1134"/>
      <c r="X5" s="1134"/>
      <c r="Y5" s="1134"/>
      <c r="Z5" s="1135"/>
      <c r="AA5" s="1143"/>
      <c r="AB5" s="1130" t="s">
        <v>757</v>
      </c>
      <c r="AC5" s="1131"/>
      <c r="AD5" s="1131"/>
      <c r="AE5" s="1131"/>
      <c r="AF5" s="1131"/>
      <c r="AG5" s="1131"/>
      <c r="AH5" s="1132"/>
      <c r="AI5" s="102"/>
    </row>
    <row r="6" spans="1:35" ht="24.95" customHeight="1">
      <c r="B6" s="1123" t="s">
        <v>522</v>
      </c>
      <c r="C6" s="973"/>
      <c r="D6" s="973"/>
      <c r="E6" s="973"/>
      <c r="F6" s="1125">
        <f>入力画面!C4</f>
        <v>0</v>
      </c>
      <c r="G6" s="1125"/>
      <c r="H6" s="1125"/>
      <c r="I6" s="973" t="s">
        <v>513</v>
      </c>
      <c r="J6" s="973"/>
      <c r="K6" s="973"/>
      <c r="L6" s="1139">
        <f>入力画面!B4</f>
        <v>0</v>
      </c>
      <c r="M6" s="1140"/>
      <c r="N6" s="1140"/>
      <c r="O6" s="1140"/>
      <c r="P6" s="1140"/>
      <c r="Q6" s="1140"/>
      <c r="R6" s="1140"/>
      <c r="S6" s="1141"/>
      <c r="T6" s="1168"/>
      <c r="U6" s="1133"/>
      <c r="V6" s="1134"/>
      <c r="W6" s="1134"/>
      <c r="X6" s="1134"/>
      <c r="Y6" s="1134"/>
      <c r="Z6" s="1135"/>
      <c r="AA6" s="1143"/>
      <c r="AB6" s="1130" t="s">
        <v>523</v>
      </c>
      <c r="AC6" s="1131"/>
      <c r="AD6" s="1131"/>
      <c r="AE6" s="1131"/>
      <c r="AF6" s="1131"/>
      <c r="AG6" s="1131"/>
      <c r="AH6" s="1132"/>
      <c r="AI6" s="103"/>
    </row>
    <row r="7" spans="1:35" ht="24.95" customHeight="1">
      <c r="B7" s="1123" t="s">
        <v>582</v>
      </c>
      <c r="C7" s="973"/>
      <c r="D7" s="973"/>
      <c r="E7" s="973"/>
      <c r="F7" s="1124">
        <f>AE53</f>
        <v>0</v>
      </c>
      <c r="G7" s="1125"/>
      <c r="H7" s="1125"/>
      <c r="I7" s="1125"/>
      <c r="J7" s="1125"/>
      <c r="K7" s="1125"/>
      <c r="L7" s="1125"/>
      <c r="M7" s="1125"/>
      <c r="N7" s="1125"/>
      <c r="O7" s="1125"/>
      <c r="P7" s="1125"/>
      <c r="Q7" s="1125"/>
      <c r="R7" s="1125"/>
      <c r="S7" s="1126"/>
      <c r="T7" s="1169"/>
      <c r="U7" s="1136"/>
      <c r="V7" s="1137"/>
      <c r="W7" s="1137"/>
      <c r="X7" s="1137"/>
      <c r="Y7" s="1137"/>
      <c r="Z7" s="1138"/>
      <c r="AA7" s="1144"/>
      <c r="AB7" s="1127" t="s">
        <v>525</v>
      </c>
      <c r="AC7" s="1128"/>
      <c r="AD7" s="1128"/>
      <c r="AE7" s="1128"/>
      <c r="AF7" s="1128"/>
      <c r="AG7" s="1128"/>
      <c r="AH7" s="1129"/>
      <c r="AI7" s="103"/>
    </row>
    <row r="8" spans="1:35" ht="24.95" customHeight="1" thickBot="1">
      <c r="B8" s="1145" t="s">
        <v>583</v>
      </c>
      <c r="C8" s="1146"/>
      <c r="D8" s="1146"/>
      <c r="E8" s="1147"/>
      <c r="F8" s="1179">
        <f>入力画面!C10</f>
        <v>0</v>
      </c>
      <c r="G8" s="1179"/>
      <c r="H8" s="1179"/>
      <c r="I8" s="1179"/>
      <c r="J8" s="1179"/>
      <c r="K8" s="1179"/>
      <c r="L8" s="1179"/>
      <c r="M8" s="1179"/>
      <c r="N8" s="1179"/>
      <c r="O8" s="1179"/>
      <c r="P8" s="1179"/>
      <c r="Q8" s="1179"/>
      <c r="R8" s="1179"/>
      <c r="S8" s="1179"/>
      <c r="T8" s="1179"/>
      <c r="U8" s="1179"/>
      <c r="V8" s="1179"/>
      <c r="W8" s="1179"/>
      <c r="X8" s="1179"/>
      <c r="Y8" s="1179"/>
      <c r="Z8" s="1179"/>
      <c r="AA8" s="1179"/>
      <c r="AB8" s="1179"/>
      <c r="AC8" s="1179"/>
      <c r="AD8" s="1179"/>
      <c r="AE8" s="1179"/>
      <c r="AF8" s="1179"/>
      <c r="AG8" s="1179"/>
      <c r="AH8" s="1180"/>
      <c r="AI8" s="103"/>
    </row>
    <row r="9" spans="1:35" ht="27.6" customHeight="1">
      <c r="B9" s="1108" t="s">
        <v>584</v>
      </c>
      <c r="C9" s="1108"/>
      <c r="D9" s="1108"/>
      <c r="E9" s="1108"/>
      <c r="F9" s="1108"/>
      <c r="G9" s="1108"/>
      <c r="S9" s="1108" t="s">
        <v>585</v>
      </c>
      <c r="T9" s="1108"/>
      <c r="U9" s="1108"/>
      <c r="V9" s="1108"/>
      <c r="W9" s="1108"/>
      <c r="X9" s="1108"/>
      <c r="Y9" s="1108"/>
      <c r="Z9" s="1108"/>
      <c r="AA9" s="1108"/>
      <c r="AB9" s="1108"/>
      <c r="AC9" s="1108"/>
      <c r="AD9" s="1108"/>
      <c r="AE9" s="1108"/>
      <c r="AF9" s="1108"/>
      <c r="AG9" s="1108"/>
      <c r="AH9" s="1108"/>
    </row>
    <row r="10" spans="1:35" ht="24.95" customHeight="1">
      <c r="B10" s="973" t="s">
        <v>586</v>
      </c>
      <c r="C10" s="973"/>
      <c r="D10" s="973"/>
      <c r="E10" s="973"/>
      <c r="F10" s="973" t="s">
        <v>587</v>
      </c>
      <c r="G10" s="973"/>
      <c r="H10" s="973"/>
      <c r="I10" s="973"/>
      <c r="J10" s="973" t="s">
        <v>588</v>
      </c>
      <c r="K10" s="973"/>
      <c r="L10" s="973"/>
      <c r="M10" s="973"/>
      <c r="N10" s="973" t="s">
        <v>582</v>
      </c>
      <c r="O10" s="973"/>
      <c r="P10" s="973"/>
      <c r="Q10" s="973"/>
      <c r="R10" s="104"/>
      <c r="S10" s="973" t="s">
        <v>586</v>
      </c>
      <c r="T10" s="973"/>
      <c r="U10" s="973"/>
      <c r="V10" s="973"/>
      <c r="W10" s="973" t="s">
        <v>589</v>
      </c>
      <c r="X10" s="973"/>
      <c r="Y10" s="973"/>
      <c r="Z10" s="973"/>
      <c r="AA10" s="973" t="s">
        <v>588</v>
      </c>
      <c r="AB10" s="973"/>
      <c r="AC10" s="973"/>
      <c r="AD10" s="973"/>
      <c r="AE10" s="973" t="s">
        <v>582</v>
      </c>
      <c r="AF10" s="973"/>
      <c r="AG10" s="973"/>
      <c r="AH10" s="973"/>
    </row>
    <row r="11" spans="1:35" ht="24.95" customHeight="1">
      <c r="B11" s="1074" t="s">
        <v>590</v>
      </c>
      <c r="C11" s="1074"/>
      <c r="D11" s="1074"/>
      <c r="E11" s="1074"/>
      <c r="F11" s="1077" t="s">
        <v>591</v>
      </c>
      <c r="G11" s="1078"/>
      <c r="H11" s="1078"/>
      <c r="I11" s="1079"/>
      <c r="J11" s="1076">
        <v>85</v>
      </c>
      <c r="K11" s="1076"/>
      <c r="L11" s="1076"/>
      <c r="M11" s="1076"/>
      <c r="N11" s="1076">
        <v>0</v>
      </c>
      <c r="O11" s="1076"/>
      <c r="P11" s="1076"/>
      <c r="Q11" s="1076"/>
      <c r="R11" s="15"/>
      <c r="S11" s="1104" t="s">
        <v>592</v>
      </c>
      <c r="T11" s="1104"/>
      <c r="U11" s="1104"/>
      <c r="V11" s="1104"/>
      <c r="W11" s="1104" t="s">
        <v>593</v>
      </c>
      <c r="X11" s="1104"/>
      <c r="Y11" s="1104"/>
      <c r="Z11" s="1104"/>
      <c r="AA11" s="1076">
        <v>175</v>
      </c>
      <c r="AB11" s="1076"/>
      <c r="AC11" s="1076"/>
      <c r="AD11" s="1076"/>
      <c r="AE11" s="1076">
        <v>0</v>
      </c>
      <c r="AF11" s="1076"/>
      <c r="AG11" s="1076"/>
      <c r="AH11" s="1076"/>
    </row>
    <row r="12" spans="1:35" ht="24.95" customHeight="1">
      <c r="B12" s="1074"/>
      <c r="C12" s="1074"/>
      <c r="D12" s="1074"/>
      <c r="E12" s="1074"/>
      <c r="F12" s="1077" t="s">
        <v>594</v>
      </c>
      <c r="G12" s="1078"/>
      <c r="H12" s="1078"/>
      <c r="I12" s="1079"/>
      <c r="J12" s="1076">
        <v>150</v>
      </c>
      <c r="K12" s="1076"/>
      <c r="L12" s="1076"/>
      <c r="M12" s="1076"/>
      <c r="N12" s="1076">
        <v>0</v>
      </c>
      <c r="O12" s="1076"/>
      <c r="P12" s="1076"/>
      <c r="Q12" s="1076"/>
      <c r="R12" s="15"/>
      <c r="S12" s="1104" t="s">
        <v>595</v>
      </c>
      <c r="T12" s="1104"/>
      <c r="U12" s="1104"/>
      <c r="V12" s="1104"/>
      <c r="W12" s="1104" t="s">
        <v>593</v>
      </c>
      <c r="X12" s="1104"/>
      <c r="Y12" s="1104"/>
      <c r="Z12" s="1104"/>
      <c r="AA12" s="1076">
        <v>25</v>
      </c>
      <c r="AB12" s="1076"/>
      <c r="AC12" s="1076"/>
      <c r="AD12" s="1076"/>
      <c r="AE12" s="1076">
        <v>0</v>
      </c>
      <c r="AF12" s="1076"/>
      <c r="AG12" s="1076"/>
      <c r="AH12" s="1076"/>
    </row>
    <row r="13" spans="1:35" ht="24.95" customHeight="1">
      <c r="B13" s="1075"/>
      <c r="C13" s="1075"/>
      <c r="D13" s="1075"/>
      <c r="E13" s="1075"/>
      <c r="F13" s="1077" t="s">
        <v>596</v>
      </c>
      <c r="G13" s="1078"/>
      <c r="H13" s="1078"/>
      <c r="I13" s="1079"/>
      <c r="J13" s="1076">
        <v>180</v>
      </c>
      <c r="K13" s="1076"/>
      <c r="L13" s="1076"/>
      <c r="M13" s="1076"/>
      <c r="N13" s="1076">
        <v>0</v>
      </c>
      <c r="O13" s="1076"/>
      <c r="P13" s="1076"/>
      <c r="Q13" s="1076"/>
      <c r="R13" s="15"/>
      <c r="S13" s="1085" t="s">
        <v>597</v>
      </c>
      <c r="T13" s="1086"/>
      <c r="U13" s="1086"/>
      <c r="V13" s="1087"/>
      <c r="W13" s="1104" t="s">
        <v>593</v>
      </c>
      <c r="X13" s="1104"/>
      <c r="Y13" s="1104"/>
      <c r="Z13" s="1104"/>
      <c r="AA13" s="1076">
        <v>20</v>
      </c>
      <c r="AB13" s="1076"/>
      <c r="AC13" s="1076"/>
      <c r="AD13" s="1076"/>
      <c r="AE13" s="1076">
        <v>0</v>
      </c>
      <c r="AF13" s="1076"/>
      <c r="AG13" s="1076"/>
      <c r="AH13" s="1076"/>
    </row>
    <row r="14" spans="1:35" ht="24.95" customHeight="1">
      <c r="B14" s="966" t="s">
        <v>598</v>
      </c>
      <c r="C14" s="967"/>
      <c r="D14" s="967"/>
      <c r="E14" s="967"/>
      <c r="F14" s="967"/>
      <c r="G14" s="967"/>
      <c r="H14" s="967"/>
      <c r="I14" s="977"/>
      <c r="J14" s="1101">
        <f>SUM(J11:M13)</f>
        <v>415</v>
      </c>
      <c r="K14" s="1102"/>
      <c r="L14" s="1102"/>
      <c r="M14" s="1103"/>
      <c r="N14" s="1101">
        <f>SUM(N11:Q13)</f>
        <v>0</v>
      </c>
      <c r="O14" s="1102"/>
      <c r="P14" s="1102"/>
      <c r="Q14" s="1103"/>
      <c r="R14" s="15"/>
      <c r="S14" s="1104" t="s">
        <v>599</v>
      </c>
      <c r="T14" s="1104"/>
      <c r="U14" s="1104"/>
      <c r="V14" s="1104"/>
      <c r="W14" s="1104" t="s">
        <v>593</v>
      </c>
      <c r="X14" s="1104"/>
      <c r="Y14" s="1104"/>
      <c r="Z14" s="1104"/>
      <c r="AA14" s="1076">
        <v>25</v>
      </c>
      <c r="AB14" s="1076"/>
      <c r="AC14" s="1076"/>
      <c r="AD14" s="1076"/>
      <c r="AE14" s="1076">
        <v>0</v>
      </c>
      <c r="AF14" s="1076"/>
      <c r="AG14" s="1076"/>
      <c r="AH14" s="1076"/>
    </row>
    <row r="15" spans="1:35" s="105" customFormat="1" ht="24.95" customHeight="1">
      <c r="B15" s="1092" t="s">
        <v>600</v>
      </c>
      <c r="C15" s="1112"/>
      <c r="D15" s="1112"/>
      <c r="E15" s="1113"/>
      <c r="F15" s="1082" t="s">
        <v>601</v>
      </c>
      <c r="G15" s="1083"/>
      <c r="H15" s="1083"/>
      <c r="I15" s="1084"/>
      <c r="J15" s="1076">
        <v>50</v>
      </c>
      <c r="K15" s="1076"/>
      <c r="L15" s="1076"/>
      <c r="M15" s="1076"/>
      <c r="N15" s="1076">
        <v>0</v>
      </c>
      <c r="O15" s="1076"/>
      <c r="P15" s="1076"/>
      <c r="Q15" s="1076"/>
      <c r="R15" s="15"/>
      <c r="S15" s="1104" t="s">
        <v>602</v>
      </c>
      <c r="T15" s="1104"/>
      <c r="U15" s="1104"/>
      <c r="V15" s="1104"/>
      <c r="W15" s="1104" t="s">
        <v>593</v>
      </c>
      <c r="X15" s="1104"/>
      <c r="Y15" s="1104"/>
      <c r="Z15" s="1104"/>
      <c r="AA15" s="1076">
        <v>5</v>
      </c>
      <c r="AB15" s="1076"/>
      <c r="AC15" s="1076"/>
      <c r="AD15" s="1076"/>
      <c r="AE15" s="1076">
        <v>0</v>
      </c>
      <c r="AF15" s="1076"/>
      <c r="AG15" s="1076"/>
      <c r="AH15" s="1076"/>
    </row>
    <row r="16" spans="1:35" s="105" customFormat="1" ht="24.95" customHeight="1">
      <c r="B16" s="1117"/>
      <c r="C16" s="1118"/>
      <c r="D16" s="1118"/>
      <c r="E16" s="1119"/>
      <c r="F16" s="1077" t="s">
        <v>603</v>
      </c>
      <c r="G16" s="1078"/>
      <c r="H16" s="1078"/>
      <c r="I16" s="1079"/>
      <c r="J16" s="1076">
        <v>100</v>
      </c>
      <c r="K16" s="1076"/>
      <c r="L16" s="1076"/>
      <c r="M16" s="1076"/>
      <c r="N16" s="1076">
        <v>0</v>
      </c>
      <c r="O16" s="1076"/>
      <c r="P16" s="1076"/>
      <c r="Q16" s="1076"/>
      <c r="R16" s="15"/>
      <c r="S16" s="1104" t="s">
        <v>604</v>
      </c>
      <c r="T16" s="1104"/>
      <c r="U16" s="1104"/>
      <c r="V16" s="1104"/>
      <c r="W16" s="1104" t="s">
        <v>593</v>
      </c>
      <c r="X16" s="1104"/>
      <c r="Y16" s="1104"/>
      <c r="Z16" s="1104"/>
      <c r="AA16" s="1076">
        <v>15</v>
      </c>
      <c r="AB16" s="1076"/>
      <c r="AC16" s="1076"/>
      <c r="AD16" s="1076"/>
      <c r="AE16" s="1076">
        <v>0</v>
      </c>
      <c r="AF16" s="1076"/>
      <c r="AG16" s="1076"/>
      <c r="AH16" s="1076"/>
    </row>
    <row r="17" spans="2:34" ht="24.95" customHeight="1">
      <c r="B17" s="1117"/>
      <c r="C17" s="1118"/>
      <c r="D17" s="1118"/>
      <c r="E17" s="1119"/>
      <c r="F17" s="1077" t="s">
        <v>605</v>
      </c>
      <c r="G17" s="1078"/>
      <c r="H17" s="1078"/>
      <c r="I17" s="1079"/>
      <c r="J17" s="1076">
        <v>70</v>
      </c>
      <c r="K17" s="1076"/>
      <c r="L17" s="1076"/>
      <c r="M17" s="1076"/>
      <c r="N17" s="1076">
        <v>0</v>
      </c>
      <c r="O17" s="1076"/>
      <c r="P17" s="1076"/>
      <c r="Q17" s="1076"/>
      <c r="R17" s="15"/>
      <c r="S17" s="1085" t="s">
        <v>606</v>
      </c>
      <c r="T17" s="1086"/>
      <c r="U17" s="1086"/>
      <c r="V17" s="1086"/>
      <c r="W17" s="1086"/>
      <c r="X17" s="1086"/>
      <c r="Y17" s="1086"/>
      <c r="Z17" s="1087"/>
      <c r="AA17" s="1105">
        <f>SUM(AA11:AD16)</f>
        <v>265</v>
      </c>
      <c r="AB17" s="1106"/>
      <c r="AC17" s="1106"/>
      <c r="AD17" s="1107"/>
      <c r="AE17" s="1105">
        <f>SUM(AE11:AH16)</f>
        <v>0</v>
      </c>
      <c r="AF17" s="1106"/>
      <c r="AG17" s="1106"/>
      <c r="AH17" s="1107"/>
    </row>
    <row r="18" spans="2:34" ht="24.95" customHeight="1">
      <c r="B18" s="1117"/>
      <c r="C18" s="1118"/>
      <c r="D18" s="1118"/>
      <c r="E18" s="1119"/>
      <c r="F18" s="1077" t="s">
        <v>607</v>
      </c>
      <c r="G18" s="1078"/>
      <c r="H18" s="1078"/>
      <c r="I18" s="1079"/>
      <c r="J18" s="1076">
        <v>65</v>
      </c>
      <c r="K18" s="1076"/>
      <c r="L18" s="1076"/>
      <c r="M18" s="1076"/>
      <c r="N18" s="1076">
        <v>0</v>
      </c>
      <c r="O18" s="1076"/>
      <c r="P18" s="1076"/>
      <c r="Q18" s="1076"/>
      <c r="R18" s="15"/>
      <c r="S18" s="1085" t="s">
        <v>608</v>
      </c>
      <c r="T18" s="1086"/>
      <c r="U18" s="1086"/>
      <c r="V18" s="1086"/>
      <c r="W18" s="1086"/>
      <c r="X18" s="1086"/>
      <c r="Y18" s="1086"/>
      <c r="Z18" s="1087"/>
      <c r="AA18" s="1088">
        <f>SUM(AA17)+J14+J20+J23+J31+J34+J38+J45+J53</f>
        <v>3835</v>
      </c>
      <c r="AB18" s="1088"/>
      <c r="AC18" s="1088"/>
      <c r="AD18" s="1088"/>
      <c r="AE18" s="1088">
        <f>SUM(AE17)+N14+N20+N23+N31+N34+N38+N45+N53</f>
        <v>0</v>
      </c>
      <c r="AF18" s="1088"/>
      <c r="AG18" s="1088"/>
      <c r="AH18" s="1088"/>
    </row>
    <row r="19" spans="2:34" ht="24.95" customHeight="1">
      <c r="B19" s="1114"/>
      <c r="C19" s="1115"/>
      <c r="D19" s="1115"/>
      <c r="E19" s="1116"/>
      <c r="F19" s="1077" t="s">
        <v>609</v>
      </c>
      <c r="G19" s="1078"/>
      <c r="H19" s="1078"/>
      <c r="I19" s="1079"/>
      <c r="J19" s="1076">
        <v>105</v>
      </c>
      <c r="K19" s="1076"/>
      <c r="L19" s="1076"/>
      <c r="M19" s="1076"/>
      <c r="N19" s="1076">
        <v>0</v>
      </c>
      <c r="O19" s="1076"/>
      <c r="P19" s="1076"/>
      <c r="Q19" s="1076"/>
      <c r="R19" s="15"/>
    </row>
    <row r="20" spans="2:34" ht="24.95" customHeight="1">
      <c r="B20" s="966" t="s">
        <v>610</v>
      </c>
      <c r="C20" s="967"/>
      <c r="D20" s="967"/>
      <c r="E20" s="967"/>
      <c r="F20" s="967"/>
      <c r="G20" s="967"/>
      <c r="H20" s="967"/>
      <c r="I20" s="977"/>
      <c r="J20" s="1101">
        <f>SUM(J15:M19)</f>
        <v>390</v>
      </c>
      <c r="K20" s="1102"/>
      <c r="L20" s="1102"/>
      <c r="M20" s="1103"/>
      <c r="N20" s="1101">
        <f>SUM(N15:Q19)</f>
        <v>0</v>
      </c>
      <c r="O20" s="1102"/>
      <c r="P20" s="1102"/>
      <c r="Q20" s="1103"/>
      <c r="R20" s="15"/>
      <c r="S20" s="1108" t="s">
        <v>961</v>
      </c>
      <c r="T20" s="1108"/>
      <c r="U20" s="1108"/>
      <c r="V20" s="1108"/>
      <c r="W20" s="1108"/>
      <c r="X20" s="1108"/>
      <c r="Y20" s="1108"/>
      <c r="Z20" s="1108"/>
      <c r="AA20" s="1108"/>
      <c r="AB20" s="1108"/>
      <c r="AC20" s="1108"/>
      <c r="AD20" s="1108"/>
      <c r="AE20" s="1108"/>
      <c r="AF20" s="1108"/>
      <c r="AG20" s="1108"/>
      <c r="AH20" s="1108"/>
    </row>
    <row r="21" spans="2:34" ht="24.95" customHeight="1">
      <c r="B21" s="1074" t="s">
        <v>611</v>
      </c>
      <c r="C21" s="1074"/>
      <c r="D21" s="1074"/>
      <c r="E21" s="1074"/>
      <c r="F21" s="1077" t="s">
        <v>612</v>
      </c>
      <c r="G21" s="1078"/>
      <c r="H21" s="1078"/>
      <c r="I21" s="1079"/>
      <c r="J21" s="1076">
        <v>100</v>
      </c>
      <c r="K21" s="1076"/>
      <c r="L21" s="1076"/>
      <c r="M21" s="1076"/>
      <c r="N21" s="1076">
        <v>0</v>
      </c>
      <c r="O21" s="1076"/>
      <c r="P21" s="1076"/>
      <c r="Q21" s="1076"/>
      <c r="R21" s="15"/>
      <c r="S21" s="1104" t="s">
        <v>613</v>
      </c>
      <c r="T21" s="1104"/>
      <c r="U21" s="1104"/>
      <c r="V21" s="1104"/>
      <c r="W21" s="1104" t="s">
        <v>593</v>
      </c>
      <c r="X21" s="1104"/>
      <c r="Y21" s="1104"/>
      <c r="Z21" s="1104"/>
      <c r="AA21" s="1076">
        <v>800</v>
      </c>
      <c r="AB21" s="1076"/>
      <c r="AC21" s="1076"/>
      <c r="AD21" s="1076"/>
      <c r="AE21" s="1076">
        <v>0</v>
      </c>
      <c r="AF21" s="1076"/>
      <c r="AG21" s="1076"/>
      <c r="AH21" s="1076"/>
    </row>
    <row r="22" spans="2:34" ht="24.95" customHeight="1">
      <c r="B22" s="1075"/>
      <c r="C22" s="1075"/>
      <c r="D22" s="1075"/>
      <c r="E22" s="1075"/>
      <c r="F22" s="1077" t="s">
        <v>614</v>
      </c>
      <c r="G22" s="1078"/>
      <c r="H22" s="1078"/>
      <c r="I22" s="1079"/>
      <c r="J22" s="1076">
        <v>315</v>
      </c>
      <c r="K22" s="1076"/>
      <c r="L22" s="1076"/>
      <c r="M22" s="1076"/>
      <c r="N22" s="1076">
        <v>0</v>
      </c>
      <c r="O22" s="1076"/>
      <c r="P22" s="1076"/>
      <c r="Q22" s="1076"/>
      <c r="R22" s="15"/>
      <c r="S22" s="1104" t="s">
        <v>615</v>
      </c>
      <c r="T22" s="1104"/>
      <c r="U22" s="1104"/>
      <c r="V22" s="1104"/>
      <c r="W22" s="1104" t="s">
        <v>593</v>
      </c>
      <c r="X22" s="1104"/>
      <c r="Y22" s="1104"/>
      <c r="Z22" s="1104"/>
      <c r="AA22" s="1076">
        <v>130</v>
      </c>
      <c r="AB22" s="1076"/>
      <c r="AC22" s="1076"/>
      <c r="AD22" s="1076"/>
      <c r="AE22" s="1076">
        <v>0</v>
      </c>
      <c r="AF22" s="1076"/>
      <c r="AG22" s="1076"/>
      <c r="AH22" s="1076"/>
    </row>
    <row r="23" spans="2:34" ht="24.95" customHeight="1">
      <c r="B23" s="966" t="s">
        <v>616</v>
      </c>
      <c r="C23" s="967"/>
      <c r="D23" s="967"/>
      <c r="E23" s="967"/>
      <c r="F23" s="967"/>
      <c r="G23" s="967"/>
      <c r="H23" s="967"/>
      <c r="I23" s="977"/>
      <c r="J23" s="1101">
        <f>SUM(J21:M22)</f>
        <v>415</v>
      </c>
      <c r="K23" s="1102"/>
      <c r="L23" s="1102"/>
      <c r="M23" s="1103"/>
      <c r="N23" s="1101">
        <f>SUM(N21:Q22)</f>
        <v>0</v>
      </c>
      <c r="O23" s="1102"/>
      <c r="P23" s="1102"/>
      <c r="Q23" s="1103"/>
      <c r="R23" s="15"/>
      <c r="S23" s="1085" t="s">
        <v>617</v>
      </c>
      <c r="T23" s="1086"/>
      <c r="U23" s="1086"/>
      <c r="V23" s="1086"/>
      <c r="W23" s="1086"/>
      <c r="X23" s="1086"/>
      <c r="Y23" s="1086"/>
      <c r="Z23" s="1087"/>
      <c r="AA23" s="1120">
        <f>SUM(AA21:AD22)</f>
        <v>930</v>
      </c>
      <c r="AB23" s="1121"/>
      <c r="AC23" s="1121"/>
      <c r="AD23" s="1122"/>
      <c r="AE23" s="1120">
        <f>SUM(AE21:AH22)</f>
        <v>0</v>
      </c>
      <c r="AF23" s="1121"/>
      <c r="AG23" s="1121"/>
      <c r="AH23" s="1122"/>
    </row>
    <row r="24" spans="2:34" ht="24.95" customHeight="1">
      <c r="B24" s="1092" t="s">
        <v>618</v>
      </c>
      <c r="C24" s="1112"/>
      <c r="D24" s="1112"/>
      <c r="E24" s="1113"/>
      <c r="F24" s="1085" t="s">
        <v>619</v>
      </c>
      <c r="G24" s="1086"/>
      <c r="H24" s="1086"/>
      <c r="I24" s="1087"/>
      <c r="J24" s="1076">
        <v>80</v>
      </c>
      <c r="K24" s="1076"/>
      <c r="L24" s="1076"/>
      <c r="M24" s="1076"/>
      <c r="N24" s="1076">
        <v>0</v>
      </c>
      <c r="O24" s="1076"/>
      <c r="P24" s="1076"/>
      <c r="Q24" s="1076"/>
      <c r="R24" s="15"/>
      <c r="S24" s="1085" t="s">
        <v>620</v>
      </c>
      <c r="T24" s="1086"/>
      <c r="U24" s="1086"/>
      <c r="V24" s="1086"/>
      <c r="W24" s="1086"/>
      <c r="X24" s="1086"/>
      <c r="Y24" s="1086"/>
      <c r="Z24" s="1087"/>
      <c r="AA24" s="1088">
        <f>SUM(AA18,AA23)</f>
        <v>4765</v>
      </c>
      <c r="AB24" s="1088"/>
      <c r="AC24" s="1088"/>
      <c r="AD24" s="1088"/>
      <c r="AE24" s="1089">
        <f>SUM(AE18,AE23)</f>
        <v>0</v>
      </c>
      <c r="AF24" s="1089"/>
      <c r="AG24" s="1089"/>
      <c r="AH24" s="1089"/>
    </row>
    <row r="25" spans="2:34" ht="24.95" customHeight="1">
      <c r="B25" s="1117"/>
      <c r="C25" s="1118"/>
      <c r="D25" s="1118"/>
      <c r="E25" s="1119"/>
      <c r="F25" s="1083" t="s">
        <v>621</v>
      </c>
      <c r="G25" s="1083"/>
      <c r="H25" s="1083"/>
      <c r="I25" s="1084"/>
      <c r="J25" s="1076">
        <v>75</v>
      </c>
      <c r="K25" s="1076"/>
      <c r="L25" s="1076"/>
      <c r="M25" s="1076"/>
      <c r="N25" s="1076">
        <v>0</v>
      </c>
      <c r="O25" s="1076"/>
      <c r="P25" s="1076"/>
      <c r="Q25" s="1076"/>
      <c r="R25" s="15"/>
      <c r="S25" s="106"/>
      <c r="T25" s="106"/>
      <c r="U25" s="106"/>
      <c r="V25" s="106"/>
      <c r="W25" s="106"/>
      <c r="X25" s="106"/>
      <c r="Y25" s="106"/>
      <c r="Z25" s="106"/>
      <c r="AA25" s="107"/>
      <c r="AB25" s="107"/>
      <c r="AC25" s="107"/>
      <c r="AD25" s="107"/>
      <c r="AE25" s="107"/>
      <c r="AF25" s="107"/>
      <c r="AG25" s="107"/>
      <c r="AH25" s="107"/>
    </row>
    <row r="26" spans="2:34" ht="24.95" customHeight="1">
      <c r="B26" s="1117"/>
      <c r="C26" s="1118"/>
      <c r="D26" s="1118"/>
      <c r="E26" s="1119"/>
      <c r="F26" s="1078" t="s">
        <v>622</v>
      </c>
      <c r="G26" s="1078"/>
      <c r="H26" s="1078"/>
      <c r="I26" s="1079"/>
      <c r="J26" s="1076">
        <v>125</v>
      </c>
      <c r="K26" s="1076"/>
      <c r="L26" s="1076"/>
      <c r="M26" s="1076"/>
      <c r="N26" s="1076">
        <v>0</v>
      </c>
      <c r="O26" s="1076"/>
      <c r="P26" s="1076"/>
      <c r="Q26" s="1076"/>
      <c r="R26" s="15"/>
      <c r="S26" s="1108" t="s">
        <v>623</v>
      </c>
      <c r="T26" s="1108"/>
      <c r="U26" s="1108"/>
      <c r="V26" s="1108"/>
      <c r="W26" s="1108"/>
      <c r="X26" s="1108"/>
      <c r="Y26" s="1108"/>
      <c r="Z26" s="1108"/>
      <c r="AA26" s="1108"/>
      <c r="AB26" s="1108"/>
      <c r="AC26" s="1108"/>
      <c r="AD26" s="1108"/>
      <c r="AE26" s="1108"/>
      <c r="AF26" s="1108"/>
      <c r="AG26" s="1108"/>
      <c r="AH26" s="1108"/>
    </row>
    <row r="27" spans="2:34" ht="24.95" customHeight="1">
      <c r="B27" s="1117"/>
      <c r="C27" s="1118"/>
      <c r="D27" s="1118"/>
      <c r="E27" s="1119"/>
      <c r="F27" s="1078" t="s">
        <v>624</v>
      </c>
      <c r="G27" s="1078"/>
      <c r="H27" s="1078"/>
      <c r="I27" s="1079"/>
      <c r="J27" s="1076">
        <v>125</v>
      </c>
      <c r="K27" s="1076"/>
      <c r="L27" s="1076"/>
      <c r="M27" s="1076"/>
      <c r="N27" s="1076">
        <v>0</v>
      </c>
      <c r="O27" s="1076"/>
      <c r="P27" s="1076"/>
      <c r="Q27" s="1076"/>
      <c r="R27" s="15"/>
      <c r="S27" s="1104" t="s">
        <v>625</v>
      </c>
      <c r="T27" s="1104"/>
      <c r="U27" s="1104"/>
      <c r="V27" s="1104"/>
      <c r="W27" s="1104" t="s">
        <v>593</v>
      </c>
      <c r="X27" s="1104"/>
      <c r="Y27" s="1104"/>
      <c r="Z27" s="1104"/>
      <c r="AA27" s="1105">
        <v>510</v>
      </c>
      <c r="AB27" s="1106"/>
      <c r="AC27" s="1106"/>
      <c r="AD27" s="1107"/>
      <c r="AE27" s="1105">
        <v>0</v>
      </c>
      <c r="AF27" s="1106"/>
      <c r="AG27" s="1106"/>
      <c r="AH27" s="1107"/>
    </row>
    <row r="28" spans="2:34" ht="24.95" customHeight="1">
      <c r="B28" s="1117"/>
      <c r="C28" s="1118"/>
      <c r="D28" s="1118"/>
      <c r="E28" s="1119"/>
      <c r="F28" s="1085" t="s">
        <v>626</v>
      </c>
      <c r="G28" s="1086"/>
      <c r="H28" s="1086"/>
      <c r="I28" s="1087"/>
      <c r="J28" s="1105">
        <v>100</v>
      </c>
      <c r="K28" s="1106"/>
      <c r="L28" s="1106"/>
      <c r="M28" s="1107"/>
      <c r="N28" s="1105">
        <v>0</v>
      </c>
      <c r="O28" s="1106"/>
      <c r="P28" s="1106"/>
      <c r="Q28" s="1107"/>
      <c r="R28" s="15"/>
      <c r="S28" s="1104" t="s">
        <v>627</v>
      </c>
      <c r="T28" s="1104"/>
      <c r="U28" s="1104"/>
      <c r="V28" s="1104"/>
      <c r="W28" s="1104" t="s">
        <v>593</v>
      </c>
      <c r="X28" s="1104"/>
      <c r="Y28" s="1104"/>
      <c r="Z28" s="1104"/>
      <c r="AA28" s="1076">
        <v>150</v>
      </c>
      <c r="AB28" s="1076"/>
      <c r="AC28" s="1076"/>
      <c r="AD28" s="1076"/>
      <c r="AE28" s="1105">
        <v>0</v>
      </c>
      <c r="AF28" s="1106"/>
      <c r="AG28" s="1106"/>
      <c r="AH28" s="1107"/>
    </row>
    <row r="29" spans="2:34" ht="24.95" customHeight="1">
      <c r="B29" s="1117"/>
      <c r="C29" s="1118"/>
      <c r="D29" s="1118"/>
      <c r="E29" s="1119"/>
      <c r="F29" s="1085" t="s">
        <v>628</v>
      </c>
      <c r="G29" s="1086"/>
      <c r="H29" s="1086"/>
      <c r="I29" s="1087"/>
      <c r="J29" s="1076">
        <v>80</v>
      </c>
      <c r="K29" s="1076"/>
      <c r="L29" s="1076"/>
      <c r="M29" s="1076"/>
      <c r="N29" s="1076">
        <v>0</v>
      </c>
      <c r="O29" s="1076"/>
      <c r="P29" s="1076"/>
      <c r="Q29" s="1076"/>
      <c r="R29" s="15"/>
      <c r="S29" s="1104" t="s">
        <v>629</v>
      </c>
      <c r="T29" s="1104"/>
      <c r="U29" s="1104"/>
      <c r="V29" s="1104"/>
      <c r="W29" s="1104" t="s">
        <v>593</v>
      </c>
      <c r="X29" s="1104"/>
      <c r="Y29" s="1104"/>
      <c r="Z29" s="1104"/>
      <c r="AA29" s="1076">
        <v>175</v>
      </c>
      <c r="AB29" s="1076"/>
      <c r="AC29" s="1076"/>
      <c r="AD29" s="1076"/>
      <c r="AE29" s="1105">
        <v>0</v>
      </c>
      <c r="AF29" s="1106"/>
      <c r="AG29" s="1106"/>
      <c r="AH29" s="1107"/>
    </row>
    <row r="30" spans="2:34" ht="24.95" customHeight="1">
      <c r="B30" s="1114"/>
      <c r="C30" s="1115"/>
      <c r="D30" s="1115"/>
      <c r="E30" s="1116"/>
      <c r="F30" s="1082" t="s">
        <v>630</v>
      </c>
      <c r="G30" s="1083"/>
      <c r="H30" s="1083"/>
      <c r="I30" s="1084"/>
      <c r="J30" s="1076">
        <v>90</v>
      </c>
      <c r="K30" s="1076"/>
      <c r="L30" s="1076"/>
      <c r="M30" s="1076"/>
      <c r="N30" s="1076">
        <v>0</v>
      </c>
      <c r="O30" s="1076"/>
      <c r="P30" s="1076"/>
      <c r="Q30" s="1076"/>
      <c r="R30" s="15"/>
      <c r="S30" s="991" t="s">
        <v>228</v>
      </c>
      <c r="T30" s="992"/>
      <c r="U30" s="992"/>
      <c r="V30" s="998"/>
      <c r="W30" s="1085" t="s">
        <v>959</v>
      </c>
      <c r="X30" s="1086"/>
      <c r="Y30" s="1086"/>
      <c r="Z30" s="1087"/>
      <c r="AA30" s="1105">
        <v>550</v>
      </c>
      <c r="AB30" s="1106"/>
      <c r="AC30" s="1106"/>
      <c r="AD30" s="1107"/>
      <c r="AE30" s="1105">
        <v>0</v>
      </c>
      <c r="AF30" s="1106"/>
      <c r="AG30" s="1106"/>
      <c r="AH30" s="1107"/>
    </row>
    <row r="31" spans="2:34" ht="24.95" customHeight="1">
      <c r="B31" s="966" t="s">
        <v>631</v>
      </c>
      <c r="C31" s="967"/>
      <c r="D31" s="967"/>
      <c r="E31" s="967"/>
      <c r="F31" s="967"/>
      <c r="G31" s="967"/>
      <c r="H31" s="967"/>
      <c r="I31" s="977"/>
      <c r="J31" s="1101">
        <f>SUM(J24:M30)</f>
        <v>675</v>
      </c>
      <c r="K31" s="1102"/>
      <c r="L31" s="1102"/>
      <c r="M31" s="1103"/>
      <c r="N31" s="1101">
        <f>SUM(N24:Q30)</f>
        <v>0</v>
      </c>
      <c r="O31" s="1102"/>
      <c r="P31" s="1102"/>
      <c r="Q31" s="1103"/>
      <c r="R31" s="15"/>
      <c r="S31" s="1109"/>
      <c r="T31" s="1110"/>
      <c r="U31" s="1110"/>
      <c r="V31" s="1111"/>
      <c r="W31" s="1104" t="s">
        <v>960</v>
      </c>
      <c r="X31" s="1104"/>
      <c r="Y31" s="1104"/>
      <c r="Z31" s="1104"/>
      <c r="AA31" s="1076">
        <v>50</v>
      </c>
      <c r="AB31" s="1076"/>
      <c r="AC31" s="1076"/>
      <c r="AD31" s="1076"/>
      <c r="AE31" s="1105">
        <v>0</v>
      </c>
      <c r="AF31" s="1106"/>
      <c r="AG31" s="1106"/>
      <c r="AH31" s="1107"/>
    </row>
    <row r="32" spans="2:34" ht="24.95" customHeight="1">
      <c r="B32" s="1092" t="s">
        <v>633</v>
      </c>
      <c r="C32" s="1112"/>
      <c r="D32" s="1112"/>
      <c r="E32" s="1113"/>
      <c r="F32" s="1077" t="s">
        <v>634</v>
      </c>
      <c r="G32" s="1078"/>
      <c r="H32" s="1078"/>
      <c r="I32" s="1079"/>
      <c r="J32" s="1076">
        <v>75</v>
      </c>
      <c r="K32" s="1076"/>
      <c r="L32" s="1076"/>
      <c r="M32" s="1076"/>
      <c r="N32" s="1076">
        <v>0</v>
      </c>
      <c r="O32" s="1076"/>
      <c r="P32" s="1076"/>
      <c r="Q32" s="1076"/>
      <c r="R32" s="15"/>
      <c r="S32" s="1085" t="s">
        <v>632</v>
      </c>
      <c r="T32" s="1086"/>
      <c r="U32" s="1086"/>
      <c r="V32" s="1086"/>
      <c r="W32" s="1086"/>
      <c r="X32" s="1086"/>
      <c r="Y32" s="1086"/>
      <c r="Z32" s="1087"/>
      <c r="AA32" s="1088">
        <f>SUM(AA27:AD31)</f>
        <v>1435</v>
      </c>
      <c r="AB32" s="1088"/>
      <c r="AC32" s="1088"/>
      <c r="AD32" s="1088"/>
      <c r="AE32" s="1088">
        <f>SUM(AE27:AH31)</f>
        <v>0</v>
      </c>
      <c r="AF32" s="1088"/>
      <c r="AG32" s="1088"/>
      <c r="AH32" s="1088"/>
    </row>
    <row r="33" spans="2:34" ht="24.95" customHeight="1">
      <c r="B33" s="1114"/>
      <c r="C33" s="1115"/>
      <c r="D33" s="1115"/>
      <c r="E33" s="1116"/>
      <c r="F33" s="1077" t="s">
        <v>636</v>
      </c>
      <c r="G33" s="1078"/>
      <c r="H33" s="1078"/>
      <c r="I33" s="1079"/>
      <c r="J33" s="1076">
        <v>60</v>
      </c>
      <c r="K33" s="1076"/>
      <c r="L33" s="1076"/>
      <c r="M33" s="1076"/>
      <c r="N33" s="1076">
        <v>0</v>
      </c>
      <c r="O33" s="1076"/>
      <c r="P33" s="1076"/>
      <c r="Q33" s="1076"/>
      <c r="R33" s="15"/>
      <c r="S33" s="1085" t="s">
        <v>635</v>
      </c>
      <c r="T33" s="1086"/>
      <c r="U33" s="1086"/>
      <c r="V33" s="1086"/>
      <c r="W33" s="1086"/>
      <c r="X33" s="1086"/>
      <c r="Y33" s="1086"/>
      <c r="Z33" s="1087"/>
      <c r="AA33" s="1088">
        <f>AA23+AA32</f>
        <v>2365</v>
      </c>
      <c r="AB33" s="1088"/>
      <c r="AC33" s="1088"/>
      <c r="AD33" s="1088"/>
      <c r="AE33" s="1088">
        <f>AE23+AE32</f>
        <v>0</v>
      </c>
      <c r="AF33" s="1088"/>
      <c r="AG33" s="1088"/>
      <c r="AH33" s="1088"/>
    </row>
    <row r="34" spans="2:34" ht="24.95" customHeight="1">
      <c r="B34" s="966" t="s">
        <v>638</v>
      </c>
      <c r="C34" s="967"/>
      <c r="D34" s="967"/>
      <c r="E34" s="967"/>
      <c r="F34" s="967"/>
      <c r="G34" s="967"/>
      <c r="H34" s="967"/>
      <c r="I34" s="977"/>
      <c r="J34" s="1101">
        <f>SUM(J32:M33)</f>
        <v>135</v>
      </c>
      <c r="K34" s="1102"/>
      <c r="L34" s="1102"/>
      <c r="M34" s="1103"/>
      <c r="N34" s="1101">
        <f>SUM(N32:Q33)</f>
        <v>0</v>
      </c>
      <c r="O34" s="1102"/>
      <c r="P34" s="1102"/>
      <c r="Q34" s="1103"/>
      <c r="R34" s="15"/>
      <c r="S34" s="1085" t="s">
        <v>637</v>
      </c>
      <c r="T34" s="1086"/>
      <c r="U34" s="1086"/>
      <c r="V34" s="1086"/>
      <c r="W34" s="1086"/>
      <c r="X34" s="1086"/>
      <c r="Y34" s="1086"/>
      <c r="Z34" s="1087"/>
      <c r="AA34" s="1088">
        <f>AA18+AA23+AA32</f>
        <v>6200</v>
      </c>
      <c r="AB34" s="1088"/>
      <c r="AC34" s="1088"/>
      <c r="AD34" s="1088"/>
      <c r="AE34" s="1088">
        <f>AE18+AE23+AE32</f>
        <v>0</v>
      </c>
      <c r="AF34" s="1088"/>
      <c r="AG34" s="1088"/>
      <c r="AH34" s="1088"/>
    </row>
    <row r="35" spans="2:34" ht="24.95" customHeight="1">
      <c r="B35" s="1073" t="s">
        <v>639</v>
      </c>
      <c r="C35" s="1073"/>
      <c r="D35" s="1073"/>
      <c r="E35" s="1073"/>
      <c r="F35" s="1082" t="s">
        <v>640</v>
      </c>
      <c r="G35" s="1083"/>
      <c r="H35" s="1083"/>
      <c r="I35" s="1084"/>
      <c r="J35" s="1076">
        <v>125</v>
      </c>
      <c r="K35" s="1076"/>
      <c r="L35" s="1076"/>
      <c r="M35" s="1076"/>
      <c r="N35" s="1076">
        <v>0</v>
      </c>
      <c r="O35" s="1076"/>
      <c r="P35" s="1076"/>
      <c r="Q35" s="1076"/>
      <c r="R35" s="15"/>
    </row>
    <row r="36" spans="2:34" ht="24.95" customHeight="1">
      <c r="B36" s="1074"/>
      <c r="C36" s="1074"/>
      <c r="D36" s="1074"/>
      <c r="E36" s="1074"/>
      <c r="F36" s="1077" t="s">
        <v>642</v>
      </c>
      <c r="G36" s="1078"/>
      <c r="H36" s="1078"/>
      <c r="I36" s="1079"/>
      <c r="J36" s="1076">
        <v>165</v>
      </c>
      <c r="K36" s="1076"/>
      <c r="L36" s="1076"/>
      <c r="M36" s="1076"/>
      <c r="N36" s="1076">
        <v>0</v>
      </c>
      <c r="O36" s="1076"/>
      <c r="P36" s="1076"/>
      <c r="Q36" s="1076"/>
      <c r="R36" s="15"/>
      <c r="S36" s="1108" t="s">
        <v>641</v>
      </c>
      <c r="T36" s="1108"/>
      <c r="U36" s="1108"/>
      <c r="V36" s="1108"/>
    </row>
    <row r="37" spans="2:34" ht="24.95" customHeight="1">
      <c r="B37" s="1075"/>
      <c r="C37" s="1075"/>
      <c r="D37" s="1075"/>
      <c r="E37" s="1075"/>
      <c r="F37" s="1077" t="s">
        <v>644</v>
      </c>
      <c r="G37" s="1078"/>
      <c r="H37" s="1078"/>
      <c r="I37" s="1079"/>
      <c r="J37" s="1076">
        <v>195</v>
      </c>
      <c r="K37" s="1076"/>
      <c r="L37" s="1076"/>
      <c r="M37" s="1076"/>
      <c r="N37" s="1076">
        <v>0</v>
      </c>
      <c r="O37" s="1076"/>
      <c r="P37" s="1076"/>
      <c r="Q37" s="1076"/>
      <c r="R37" s="15"/>
      <c r="S37" s="1104" t="s">
        <v>643</v>
      </c>
      <c r="T37" s="1104"/>
      <c r="U37" s="1104"/>
      <c r="V37" s="1104"/>
      <c r="W37" s="1104" t="s">
        <v>593</v>
      </c>
      <c r="X37" s="1104"/>
      <c r="Y37" s="1104"/>
      <c r="Z37" s="1104"/>
      <c r="AA37" s="1076">
        <v>210</v>
      </c>
      <c r="AB37" s="1076"/>
      <c r="AC37" s="1076"/>
      <c r="AD37" s="1076"/>
      <c r="AE37" s="1076">
        <v>0</v>
      </c>
      <c r="AF37" s="1076"/>
      <c r="AG37" s="1076"/>
      <c r="AH37" s="1076"/>
    </row>
    <row r="38" spans="2:34" ht="24.95" customHeight="1">
      <c r="B38" s="966" t="s">
        <v>646</v>
      </c>
      <c r="C38" s="967"/>
      <c r="D38" s="967"/>
      <c r="E38" s="967"/>
      <c r="F38" s="967"/>
      <c r="G38" s="967"/>
      <c r="H38" s="967"/>
      <c r="I38" s="977"/>
      <c r="J38" s="1101">
        <f>SUM(J35:M37)</f>
        <v>485</v>
      </c>
      <c r="K38" s="1102"/>
      <c r="L38" s="1102"/>
      <c r="M38" s="1103"/>
      <c r="N38" s="1101">
        <f>SUM(N35:Q37)</f>
        <v>0</v>
      </c>
      <c r="O38" s="1102"/>
      <c r="P38" s="1102"/>
      <c r="Q38" s="1103"/>
      <c r="R38" s="15"/>
      <c r="S38" s="1104" t="s">
        <v>645</v>
      </c>
      <c r="T38" s="1104"/>
      <c r="U38" s="1104"/>
      <c r="V38" s="1104"/>
      <c r="W38" s="1104" t="s">
        <v>593</v>
      </c>
      <c r="X38" s="1104"/>
      <c r="Y38" s="1104"/>
      <c r="Z38" s="1104"/>
      <c r="AA38" s="1076">
        <v>560</v>
      </c>
      <c r="AB38" s="1076"/>
      <c r="AC38" s="1076"/>
      <c r="AD38" s="1076"/>
      <c r="AE38" s="1076">
        <v>0</v>
      </c>
      <c r="AF38" s="1076"/>
      <c r="AG38" s="1076"/>
      <c r="AH38" s="1076"/>
    </row>
    <row r="39" spans="2:34" ht="24.95" customHeight="1">
      <c r="B39" s="1073" t="s">
        <v>648</v>
      </c>
      <c r="C39" s="1073"/>
      <c r="D39" s="1073"/>
      <c r="E39" s="1073"/>
      <c r="F39" s="1085" t="s">
        <v>649</v>
      </c>
      <c r="G39" s="1086"/>
      <c r="H39" s="1086"/>
      <c r="I39" s="1087"/>
      <c r="J39" s="1076">
        <v>75</v>
      </c>
      <c r="K39" s="1076"/>
      <c r="L39" s="1076"/>
      <c r="M39" s="1076"/>
      <c r="N39" s="1076">
        <v>0</v>
      </c>
      <c r="O39" s="1076"/>
      <c r="P39" s="1076"/>
      <c r="Q39" s="1076"/>
      <c r="R39" s="15"/>
      <c r="S39" s="1104" t="s">
        <v>647</v>
      </c>
      <c r="T39" s="1104"/>
      <c r="U39" s="1104"/>
      <c r="V39" s="1104"/>
      <c r="W39" s="1104" t="s">
        <v>593</v>
      </c>
      <c r="X39" s="1104"/>
      <c r="Y39" s="1104"/>
      <c r="Z39" s="1104"/>
      <c r="AA39" s="1076">
        <v>270</v>
      </c>
      <c r="AB39" s="1076"/>
      <c r="AC39" s="1076"/>
      <c r="AD39" s="1076"/>
      <c r="AE39" s="1076">
        <v>0</v>
      </c>
      <c r="AF39" s="1076"/>
      <c r="AG39" s="1076"/>
      <c r="AH39" s="1076"/>
    </row>
    <row r="40" spans="2:34" ht="24.95" customHeight="1">
      <c r="B40" s="1073"/>
      <c r="C40" s="1073"/>
      <c r="D40" s="1073"/>
      <c r="E40" s="1073"/>
      <c r="F40" s="1082" t="s">
        <v>651</v>
      </c>
      <c r="G40" s="1083"/>
      <c r="H40" s="1083"/>
      <c r="I40" s="1084"/>
      <c r="J40" s="1105">
        <v>120</v>
      </c>
      <c r="K40" s="1106"/>
      <c r="L40" s="1106"/>
      <c r="M40" s="1107"/>
      <c r="N40" s="1105">
        <v>0</v>
      </c>
      <c r="O40" s="1106"/>
      <c r="P40" s="1106"/>
      <c r="Q40" s="1107"/>
      <c r="R40" s="15"/>
      <c r="S40" s="1104" t="s">
        <v>650</v>
      </c>
      <c r="T40" s="1104"/>
      <c r="U40" s="1104"/>
      <c r="V40" s="1104"/>
      <c r="W40" s="1104" t="s">
        <v>593</v>
      </c>
      <c r="X40" s="1104"/>
      <c r="Y40" s="1104"/>
      <c r="Z40" s="1104"/>
      <c r="AA40" s="1076">
        <v>240</v>
      </c>
      <c r="AB40" s="1076"/>
      <c r="AC40" s="1076"/>
      <c r="AD40" s="1076"/>
      <c r="AE40" s="1076">
        <v>0</v>
      </c>
      <c r="AF40" s="1076"/>
      <c r="AG40" s="1076"/>
      <c r="AH40" s="1076"/>
    </row>
    <row r="41" spans="2:34" ht="24.95" customHeight="1">
      <c r="B41" s="1074"/>
      <c r="C41" s="1074"/>
      <c r="D41" s="1074"/>
      <c r="E41" s="1074"/>
      <c r="F41" s="1077" t="s">
        <v>653</v>
      </c>
      <c r="G41" s="1078"/>
      <c r="H41" s="1078"/>
      <c r="I41" s="1079"/>
      <c r="J41" s="1076">
        <v>50</v>
      </c>
      <c r="K41" s="1076"/>
      <c r="L41" s="1076"/>
      <c r="M41" s="1076"/>
      <c r="N41" s="1076">
        <v>0</v>
      </c>
      <c r="O41" s="1076"/>
      <c r="P41" s="1076"/>
      <c r="Q41" s="1076"/>
      <c r="R41" s="15"/>
      <c r="S41" s="1104" t="s">
        <v>652</v>
      </c>
      <c r="T41" s="1104"/>
      <c r="U41" s="1104"/>
      <c r="V41" s="1104"/>
      <c r="W41" s="1104" t="s">
        <v>593</v>
      </c>
      <c r="X41" s="1104"/>
      <c r="Y41" s="1104"/>
      <c r="Z41" s="1104"/>
      <c r="AA41" s="1076">
        <v>210</v>
      </c>
      <c r="AB41" s="1076"/>
      <c r="AC41" s="1076"/>
      <c r="AD41" s="1076"/>
      <c r="AE41" s="1076">
        <v>0</v>
      </c>
      <c r="AF41" s="1076"/>
      <c r="AG41" s="1076"/>
      <c r="AH41" s="1076"/>
    </row>
    <row r="42" spans="2:34" ht="24.95" customHeight="1">
      <c r="B42" s="1074"/>
      <c r="C42" s="1074"/>
      <c r="D42" s="1074"/>
      <c r="E42" s="1074"/>
      <c r="F42" s="1077" t="s">
        <v>348</v>
      </c>
      <c r="G42" s="1078"/>
      <c r="H42" s="1078"/>
      <c r="I42" s="1079"/>
      <c r="J42" s="1076">
        <v>15</v>
      </c>
      <c r="K42" s="1076"/>
      <c r="L42" s="1076"/>
      <c r="M42" s="1076"/>
      <c r="N42" s="1076">
        <v>0</v>
      </c>
      <c r="O42" s="1076"/>
      <c r="P42" s="1076"/>
      <c r="Q42" s="1076"/>
      <c r="R42" s="15"/>
      <c r="S42" s="1104" t="s">
        <v>654</v>
      </c>
      <c r="T42" s="1104"/>
      <c r="U42" s="1104"/>
      <c r="V42" s="1104"/>
      <c r="W42" s="1104" t="s">
        <v>593</v>
      </c>
      <c r="X42" s="1104"/>
      <c r="Y42" s="1104"/>
      <c r="Z42" s="1104"/>
      <c r="AA42" s="1076">
        <v>180</v>
      </c>
      <c r="AB42" s="1076"/>
      <c r="AC42" s="1076"/>
      <c r="AD42" s="1076"/>
      <c r="AE42" s="1076">
        <v>0</v>
      </c>
      <c r="AF42" s="1076"/>
      <c r="AG42" s="1076"/>
      <c r="AH42" s="1076"/>
    </row>
    <row r="43" spans="2:34" ht="24.95" customHeight="1">
      <c r="B43" s="1074"/>
      <c r="C43" s="1074"/>
      <c r="D43" s="1074"/>
      <c r="E43" s="1074"/>
      <c r="F43" s="1077" t="s">
        <v>656</v>
      </c>
      <c r="G43" s="1078"/>
      <c r="H43" s="1078"/>
      <c r="I43" s="1079"/>
      <c r="J43" s="1076">
        <v>80</v>
      </c>
      <c r="K43" s="1076"/>
      <c r="L43" s="1076"/>
      <c r="M43" s="1076"/>
      <c r="N43" s="1076">
        <v>0</v>
      </c>
      <c r="O43" s="1076"/>
      <c r="P43" s="1076"/>
      <c r="Q43" s="1076"/>
      <c r="R43" s="15"/>
      <c r="S43" s="1104" t="s">
        <v>655</v>
      </c>
      <c r="T43" s="1104"/>
      <c r="U43" s="1104"/>
      <c r="V43" s="1104"/>
      <c r="W43" s="1104" t="s">
        <v>593</v>
      </c>
      <c r="X43" s="1104"/>
      <c r="Y43" s="1104"/>
      <c r="Z43" s="1104"/>
      <c r="AA43" s="1076">
        <v>80</v>
      </c>
      <c r="AB43" s="1076"/>
      <c r="AC43" s="1076"/>
      <c r="AD43" s="1076"/>
      <c r="AE43" s="1076">
        <v>0</v>
      </c>
      <c r="AF43" s="1076"/>
      <c r="AG43" s="1076"/>
      <c r="AH43" s="1076"/>
    </row>
    <row r="44" spans="2:34" ht="24.95" customHeight="1">
      <c r="B44" s="1075"/>
      <c r="C44" s="1075"/>
      <c r="D44" s="1075"/>
      <c r="E44" s="1075"/>
      <c r="F44" s="1077" t="s">
        <v>658</v>
      </c>
      <c r="G44" s="1078"/>
      <c r="H44" s="1078"/>
      <c r="I44" s="1079"/>
      <c r="J44" s="1076">
        <v>80</v>
      </c>
      <c r="K44" s="1076"/>
      <c r="L44" s="1076"/>
      <c r="M44" s="1076"/>
      <c r="N44" s="1076">
        <v>0</v>
      </c>
      <c r="O44" s="1076"/>
      <c r="P44" s="1076"/>
      <c r="Q44" s="1076"/>
      <c r="R44" s="15"/>
      <c r="S44" s="1085" t="s">
        <v>657</v>
      </c>
      <c r="T44" s="1086"/>
      <c r="U44" s="1086"/>
      <c r="V44" s="1086"/>
      <c r="W44" s="1086"/>
      <c r="X44" s="1086"/>
      <c r="Y44" s="1086"/>
      <c r="Z44" s="1087"/>
      <c r="AA44" s="1088">
        <f>SUM(AA37:AD43)</f>
        <v>1750</v>
      </c>
      <c r="AB44" s="1088"/>
      <c r="AC44" s="1088"/>
      <c r="AD44" s="1088"/>
      <c r="AE44" s="1088">
        <f>SUM(AE37:AH43)</f>
        <v>0</v>
      </c>
      <c r="AF44" s="1088"/>
      <c r="AG44" s="1088"/>
      <c r="AH44" s="1088"/>
    </row>
    <row r="45" spans="2:34" ht="24.95" customHeight="1">
      <c r="B45" s="966" t="s">
        <v>659</v>
      </c>
      <c r="C45" s="967"/>
      <c r="D45" s="967"/>
      <c r="E45" s="967"/>
      <c r="F45" s="967"/>
      <c r="G45" s="967"/>
      <c r="H45" s="967"/>
      <c r="I45" s="977"/>
      <c r="J45" s="1101">
        <f>SUM(J39:M44)</f>
        <v>420</v>
      </c>
      <c r="K45" s="1102"/>
      <c r="L45" s="1102"/>
      <c r="M45" s="1103"/>
      <c r="N45" s="1101">
        <f>SUM(N39:Q44)</f>
        <v>0</v>
      </c>
      <c r="O45" s="1102"/>
      <c r="P45" s="1102"/>
      <c r="Q45" s="1103"/>
      <c r="R45" s="15"/>
    </row>
    <row r="46" spans="2:34" ht="24.95" customHeight="1">
      <c r="B46" s="1092" t="s">
        <v>660</v>
      </c>
      <c r="C46" s="1093"/>
      <c r="D46" s="1093"/>
      <c r="E46" s="1094"/>
      <c r="F46" s="1082" t="s">
        <v>661</v>
      </c>
      <c r="G46" s="1083"/>
      <c r="H46" s="1083"/>
      <c r="I46" s="1084"/>
      <c r="J46" s="1076">
        <v>150</v>
      </c>
      <c r="K46" s="1076"/>
      <c r="L46" s="1076"/>
      <c r="M46" s="1076"/>
      <c r="N46" s="1076">
        <v>0</v>
      </c>
      <c r="O46" s="1076"/>
      <c r="P46" s="1076"/>
      <c r="Q46" s="1076"/>
      <c r="R46" s="15"/>
    </row>
    <row r="47" spans="2:34" ht="24.95" customHeight="1">
      <c r="B47" s="1095"/>
      <c r="C47" s="1096"/>
      <c r="D47" s="1096"/>
      <c r="E47" s="1097"/>
      <c r="F47" s="1077" t="s">
        <v>662</v>
      </c>
      <c r="G47" s="1078"/>
      <c r="H47" s="1078"/>
      <c r="I47" s="1079"/>
      <c r="J47" s="1076">
        <v>80</v>
      </c>
      <c r="K47" s="1076"/>
      <c r="L47" s="1076"/>
      <c r="M47" s="1076"/>
      <c r="N47" s="1076">
        <v>0</v>
      </c>
      <c r="O47" s="1076"/>
      <c r="P47" s="1076"/>
      <c r="Q47" s="1076"/>
      <c r="R47" s="15"/>
    </row>
    <row r="48" spans="2:34" ht="24.95" customHeight="1">
      <c r="B48" s="1095"/>
      <c r="C48" s="1096"/>
      <c r="D48" s="1096"/>
      <c r="E48" s="1097"/>
      <c r="F48" s="1077" t="s">
        <v>663</v>
      </c>
      <c r="G48" s="1078"/>
      <c r="H48" s="1078"/>
      <c r="I48" s="1079"/>
      <c r="J48" s="1076">
        <v>95</v>
      </c>
      <c r="K48" s="1076"/>
      <c r="L48" s="1076"/>
      <c r="M48" s="1076"/>
      <c r="N48" s="1076">
        <v>0</v>
      </c>
      <c r="O48" s="1076"/>
      <c r="P48" s="1076"/>
      <c r="Q48" s="1076"/>
      <c r="R48" s="15"/>
    </row>
    <row r="49" spans="2:34" ht="24.95" customHeight="1">
      <c r="B49" s="1095"/>
      <c r="C49" s="1096"/>
      <c r="D49" s="1096"/>
      <c r="E49" s="1097"/>
      <c r="F49" s="1077" t="s">
        <v>664</v>
      </c>
      <c r="G49" s="1078"/>
      <c r="H49" s="1078"/>
      <c r="I49" s="1079"/>
      <c r="J49" s="1076">
        <v>60</v>
      </c>
      <c r="K49" s="1076"/>
      <c r="L49" s="1076"/>
      <c r="M49" s="1076"/>
      <c r="N49" s="1076">
        <v>0</v>
      </c>
      <c r="O49" s="1076"/>
      <c r="P49" s="1076"/>
      <c r="Q49" s="1076"/>
      <c r="R49" s="15"/>
    </row>
    <row r="50" spans="2:34" ht="24.95" customHeight="1">
      <c r="B50" s="1095"/>
      <c r="C50" s="1096"/>
      <c r="D50" s="1096"/>
      <c r="E50" s="1097"/>
      <c r="F50" s="1077" t="s">
        <v>665</v>
      </c>
      <c r="G50" s="1078"/>
      <c r="H50" s="1078"/>
      <c r="I50" s="1079"/>
      <c r="J50" s="1076">
        <v>75</v>
      </c>
      <c r="K50" s="1076"/>
      <c r="L50" s="1076"/>
      <c r="M50" s="1076"/>
      <c r="N50" s="1076">
        <v>0</v>
      </c>
      <c r="O50" s="1076"/>
      <c r="P50" s="1076"/>
      <c r="Q50" s="1076"/>
      <c r="R50" s="15"/>
    </row>
    <row r="51" spans="2:34" ht="24.95" customHeight="1">
      <c r="B51" s="1095"/>
      <c r="C51" s="1096"/>
      <c r="D51" s="1096"/>
      <c r="E51" s="1097"/>
      <c r="F51" s="1104" t="s">
        <v>666</v>
      </c>
      <c r="G51" s="1104"/>
      <c r="H51" s="1104"/>
      <c r="I51" s="1104"/>
      <c r="J51" s="1076">
        <v>70</v>
      </c>
      <c r="K51" s="1076"/>
      <c r="L51" s="1076"/>
      <c r="M51" s="1076"/>
      <c r="N51" s="1076">
        <v>0</v>
      </c>
      <c r="O51" s="1076"/>
      <c r="P51" s="1076"/>
      <c r="Q51" s="1076"/>
      <c r="R51" s="15"/>
      <c r="S51" s="1085" t="s">
        <v>667</v>
      </c>
      <c r="T51" s="1086"/>
      <c r="U51" s="1086"/>
      <c r="V51" s="1086"/>
      <c r="W51" s="1086"/>
      <c r="X51" s="1086"/>
      <c r="Y51" s="1086"/>
      <c r="Z51" s="1087"/>
      <c r="AA51" s="1088">
        <f>AA34</f>
        <v>6200</v>
      </c>
      <c r="AB51" s="1088"/>
      <c r="AC51" s="1088"/>
      <c r="AD51" s="1088"/>
      <c r="AE51" s="1089">
        <f>AE34</f>
        <v>0</v>
      </c>
      <c r="AF51" s="1089"/>
      <c r="AG51" s="1089"/>
      <c r="AH51" s="1089"/>
    </row>
    <row r="52" spans="2:34" ht="24.95" customHeight="1">
      <c r="B52" s="1098"/>
      <c r="C52" s="1099"/>
      <c r="D52" s="1099"/>
      <c r="E52" s="1100"/>
      <c r="F52" s="1082" t="s">
        <v>668</v>
      </c>
      <c r="G52" s="1083"/>
      <c r="H52" s="1083"/>
      <c r="I52" s="1084"/>
      <c r="J52" s="1076">
        <v>105</v>
      </c>
      <c r="K52" s="1076"/>
      <c r="L52" s="1076"/>
      <c r="M52" s="1076"/>
      <c r="N52" s="1076">
        <v>0</v>
      </c>
      <c r="O52" s="1076"/>
      <c r="P52" s="1076"/>
      <c r="Q52" s="1076"/>
      <c r="R52" s="15"/>
      <c r="S52" s="1085" t="s">
        <v>669</v>
      </c>
      <c r="T52" s="1086"/>
      <c r="U52" s="1086"/>
      <c r="V52" s="1086"/>
      <c r="W52" s="1086"/>
      <c r="X52" s="1086"/>
      <c r="Y52" s="1086"/>
      <c r="Z52" s="1087"/>
      <c r="AA52" s="1088">
        <f>AA44</f>
        <v>1750</v>
      </c>
      <c r="AB52" s="1088"/>
      <c r="AC52" s="1088"/>
      <c r="AD52" s="1088"/>
      <c r="AE52" s="1089">
        <f>AE44</f>
        <v>0</v>
      </c>
      <c r="AF52" s="1089"/>
      <c r="AG52" s="1089"/>
      <c r="AH52" s="1089"/>
    </row>
    <row r="53" spans="2:34" ht="24.95" customHeight="1">
      <c r="B53" s="966" t="s">
        <v>670</v>
      </c>
      <c r="C53" s="967"/>
      <c r="D53" s="967"/>
      <c r="E53" s="967"/>
      <c r="F53" s="967"/>
      <c r="G53" s="967"/>
      <c r="H53" s="967"/>
      <c r="I53" s="977"/>
      <c r="J53" s="1090">
        <f>SUM(J46:M52)</f>
        <v>635</v>
      </c>
      <c r="K53" s="1090"/>
      <c r="L53" s="1090"/>
      <c r="M53" s="1090"/>
      <c r="N53" s="1090">
        <f>SUM(N46:Q52)</f>
        <v>0</v>
      </c>
      <c r="O53" s="1090"/>
      <c r="P53" s="1090"/>
      <c r="Q53" s="1090"/>
      <c r="R53" s="15"/>
      <c r="S53" s="1085" t="s">
        <v>671</v>
      </c>
      <c r="T53" s="1086"/>
      <c r="U53" s="1086"/>
      <c r="V53" s="1086"/>
      <c r="W53" s="1086"/>
      <c r="X53" s="1086"/>
      <c r="Y53" s="1086"/>
      <c r="Z53" s="1087"/>
      <c r="AA53" s="1091">
        <f>AA52+AA51</f>
        <v>7950</v>
      </c>
      <c r="AB53" s="1076"/>
      <c r="AC53" s="1076"/>
      <c r="AD53" s="1076"/>
      <c r="AE53" s="1080">
        <f>AE52+AE51</f>
        <v>0</v>
      </c>
      <c r="AF53" s="1081"/>
      <c r="AG53" s="1081"/>
      <c r="AH53" s="1081"/>
    </row>
    <row r="54" spans="2:34" ht="15" customHeight="1">
      <c r="B54" s="51"/>
      <c r="C54" s="51"/>
      <c r="D54" s="51"/>
      <c r="E54" s="51"/>
      <c r="F54" s="51"/>
      <c r="G54" s="51"/>
      <c r="H54" s="51"/>
      <c r="I54" s="51"/>
      <c r="J54" s="157"/>
      <c r="K54" s="157"/>
      <c r="L54" s="157"/>
      <c r="M54" s="157"/>
      <c r="N54" s="157"/>
      <c r="O54" s="157"/>
      <c r="P54" s="157"/>
      <c r="Q54" s="157"/>
      <c r="R54" s="15"/>
      <c r="S54" s="106"/>
      <c r="T54" s="106"/>
      <c r="U54" s="106"/>
      <c r="V54" s="106"/>
      <c r="W54" s="106"/>
      <c r="X54" s="106"/>
      <c r="Y54" s="106"/>
      <c r="Z54" s="106"/>
      <c r="AA54" s="158"/>
      <c r="AB54" s="159"/>
      <c r="AC54" s="159"/>
      <c r="AD54" s="159"/>
      <c r="AE54" s="158"/>
      <c r="AF54" s="159"/>
      <c r="AG54" s="159"/>
      <c r="AH54" s="159"/>
    </row>
    <row r="55" spans="2:34" s="52" customFormat="1" ht="24.95" customHeight="1">
      <c r="B55" s="52" t="s">
        <v>429</v>
      </c>
    </row>
    <row r="56" spans="2:34" ht="23.45" customHeight="1"/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>
      <c r="L62" s="105"/>
      <c r="M62" s="105"/>
    </row>
    <row r="63" spans="2:34" ht="23.45" customHeight="1">
      <c r="L63" s="105"/>
      <c r="M63" s="105"/>
    </row>
    <row r="64" spans="2:34" ht="23.45" customHeight="1"/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</sheetData>
  <mergeCells count="286">
    <mergeCell ref="K1:W1"/>
    <mergeCell ref="AC1:AH1"/>
    <mergeCell ref="T2:T7"/>
    <mergeCell ref="AB2:AH2"/>
    <mergeCell ref="AB4:AH4"/>
    <mergeCell ref="AB3:AH3"/>
    <mergeCell ref="U2:Z4"/>
    <mergeCell ref="F12:I12"/>
    <mergeCell ref="F8:AH8"/>
    <mergeCell ref="B7:E7"/>
    <mergeCell ref="F7:S7"/>
    <mergeCell ref="AB7:AH7"/>
    <mergeCell ref="AB6:AH6"/>
    <mergeCell ref="U5:Z7"/>
    <mergeCell ref="B9:G9"/>
    <mergeCell ref="S9:AH9"/>
    <mergeCell ref="AB5:AH5"/>
    <mergeCell ref="B6:E6"/>
    <mergeCell ref="F6:H6"/>
    <mergeCell ref="I6:K6"/>
    <mergeCell ref="L6:S6"/>
    <mergeCell ref="AA2:AA7"/>
    <mergeCell ref="B8:E8"/>
    <mergeCell ref="F2:S3"/>
    <mergeCell ref="B2:E3"/>
    <mergeCell ref="B4:E5"/>
    <mergeCell ref="F4:S5"/>
    <mergeCell ref="B10:E10"/>
    <mergeCell ref="F10:I10"/>
    <mergeCell ref="J10:M10"/>
    <mergeCell ref="N10:Q10"/>
    <mergeCell ref="S10:V10"/>
    <mergeCell ref="W10:Z10"/>
    <mergeCell ref="AA10:AD10"/>
    <mergeCell ref="AE10:AH10"/>
    <mergeCell ref="B11:E13"/>
    <mergeCell ref="F11:I11"/>
    <mergeCell ref="J11:M11"/>
    <mergeCell ref="N11:Q11"/>
    <mergeCell ref="S11:V11"/>
    <mergeCell ref="W11:Z11"/>
    <mergeCell ref="AA11:AD11"/>
    <mergeCell ref="AE11:AH11"/>
    <mergeCell ref="AE12:AH12"/>
    <mergeCell ref="F13:I13"/>
    <mergeCell ref="J13:M13"/>
    <mergeCell ref="N13:Q13"/>
    <mergeCell ref="S13:V13"/>
    <mergeCell ref="W13:Z13"/>
    <mergeCell ref="AA13:AD13"/>
    <mergeCell ref="AE13:AH13"/>
    <mergeCell ref="J16:M16"/>
    <mergeCell ref="N16:Q16"/>
    <mergeCell ref="S16:V16"/>
    <mergeCell ref="W16:Z16"/>
    <mergeCell ref="AA16:AD16"/>
    <mergeCell ref="J17:M17"/>
    <mergeCell ref="N17:Q17"/>
    <mergeCell ref="S17:Z17"/>
    <mergeCell ref="J12:M12"/>
    <mergeCell ref="N12:Q12"/>
    <mergeCell ref="S12:V12"/>
    <mergeCell ref="W12:Z12"/>
    <mergeCell ref="AA12:AD12"/>
    <mergeCell ref="J18:M18"/>
    <mergeCell ref="N18:Q18"/>
    <mergeCell ref="S20:AH20"/>
    <mergeCell ref="AE16:AH16"/>
    <mergeCell ref="S18:Z18"/>
    <mergeCell ref="AA18:AD18"/>
    <mergeCell ref="AE18:AH18"/>
    <mergeCell ref="F17:I17"/>
    <mergeCell ref="B14:I14"/>
    <mergeCell ref="J14:M14"/>
    <mergeCell ref="N14:Q14"/>
    <mergeCell ref="S14:V14"/>
    <mergeCell ref="W14:Z14"/>
    <mergeCell ref="AA14:AD14"/>
    <mergeCell ref="AE14:AH14"/>
    <mergeCell ref="B15:E19"/>
    <mergeCell ref="F15:I15"/>
    <mergeCell ref="J15:M15"/>
    <mergeCell ref="N15:Q15"/>
    <mergeCell ref="S15:V15"/>
    <mergeCell ref="W15:Z15"/>
    <mergeCell ref="AA15:AD15"/>
    <mergeCell ref="AE15:AH15"/>
    <mergeCell ref="F16:I16"/>
    <mergeCell ref="AA21:AD21"/>
    <mergeCell ref="AE21:AH21"/>
    <mergeCell ref="F22:I22"/>
    <mergeCell ref="AA17:AD17"/>
    <mergeCell ref="AE17:AH17"/>
    <mergeCell ref="F19:I19"/>
    <mergeCell ref="J19:M19"/>
    <mergeCell ref="N19:Q19"/>
    <mergeCell ref="B20:I20"/>
    <mergeCell ref="J20:M20"/>
    <mergeCell ref="B21:E22"/>
    <mergeCell ref="F21:I21"/>
    <mergeCell ref="J21:M21"/>
    <mergeCell ref="N21:Q21"/>
    <mergeCell ref="S21:V21"/>
    <mergeCell ref="W21:Z21"/>
    <mergeCell ref="J22:M22"/>
    <mergeCell ref="N22:Q22"/>
    <mergeCell ref="S22:V22"/>
    <mergeCell ref="W22:Z22"/>
    <mergeCell ref="AA22:AD22"/>
    <mergeCell ref="AE22:AH22"/>
    <mergeCell ref="N20:Q20"/>
    <mergeCell ref="F18:I18"/>
    <mergeCell ref="B23:I23"/>
    <mergeCell ref="J23:M23"/>
    <mergeCell ref="N23:Q23"/>
    <mergeCell ref="S23:Z23"/>
    <mergeCell ref="AA23:AD23"/>
    <mergeCell ref="AE23:AH23"/>
    <mergeCell ref="W27:Z27"/>
    <mergeCell ref="AA27:AD27"/>
    <mergeCell ref="AE27:AH27"/>
    <mergeCell ref="S26:AH26"/>
    <mergeCell ref="F28:I28"/>
    <mergeCell ref="J28:M28"/>
    <mergeCell ref="N28:Q28"/>
    <mergeCell ref="S28:V28"/>
    <mergeCell ref="W28:Z28"/>
    <mergeCell ref="AA28:AD28"/>
    <mergeCell ref="AE28:AH28"/>
    <mergeCell ref="B24:E30"/>
    <mergeCell ref="F24:I24"/>
    <mergeCell ref="J24:M24"/>
    <mergeCell ref="N24:Q24"/>
    <mergeCell ref="S24:Z24"/>
    <mergeCell ref="AA24:AD24"/>
    <mergeCell ref="F27:I27"/>
    <mergeCell ref="J27:M27"/>
    <mergeCell ref="N27:Q27"/>
    <mergeCell ref="S27:V27"/>
    <mergeCell ref="AE24:AH24"/>
    <mergeCell ref="F25:I25"/>
    <mergeCell ref="J25:M25"/>
    <mergeCell ref="N25:Q25"/>
    <mergeCell ref="F26:I26"/>
    <mergeCell ref="J26:M26"/>
    <mergeCell ref="N26:Q26"/>
    <mergeCell ref="AE31:AH31"/>
    <mergeCell ref="B31:I31"/>
    <mergeCell ref="J31:M31"/>
    <mergeCell ref="N31:Q31"/>
    <mergeCell ref="S32:Z32"/>
    <mergeCell ref="AA32:AD32"/>
    <mergeCell ref="AE32:AH32"/>
    <mergeCell ref="AE29:AH29"/>
    <mergeCell ref="F30:I30"/>
    <mergeCell ref="F29:I29"/>
    <mergeCell ref="J29:M29"/>
    <mergeCell ref="N29:Q29"/>
    <mergeCell ref="S29:V29"/>
    <mergeCell ref="W29:Z29"/>
    <mergeCell ref="AA29:AD29"/>
    <mergeCell ref="J30:M30"/>
    <mergeCell ref="N30:Q30"/>
    <mergeCell ref="W31:Z31"/>
    <mergeCell ref="AA31:AD31"/>
    <mergeCell ref="S30:V31"/>
    <mergeCell ref="W30:Z30"/>
    <mergeCell ref="AA30:AD30"/>
    <mergeCell ref="AE30:AH30"/>
    <mergeCell ref="B32:E33"/>
    <mergeCell ref="F32:I32"/>
    <mergeCell ref="J32:M32"/>
    <mergeCell ref="N32:Q32"/>
    <mergeCell ref="S33:Z33"/>
    <mergeCell ref="AA33:AD33"/>
    <mergeCell ref="AE33:AH33"/>
    <mergeCell ref="F33:I33"/>
    <mergeCell ref="J33:M33"/>
    <mergeCell ref="N33:Q33"/>
    <mergeCell ref="S34:Z34"/>
    <mergeCell ref="AA34:AD34"/>
    <mergeCell ref="AE34:AH34"/>
    <mergeCell ref="B35:E37"/>
    <mergeCell ref="F35:I35"/>
    <mergeCell ref="J35:M35"/>
    <mergeCell ref="B34:I34"/>
    <mergeCell ref="J34:M34"/>
    <mergeCell ref="N34:Q34"/>
    <mergeCell ref="N35:Q35"/>
    <mergeCell ref="AE38:AH38"/>
    <mergeCell ref="S36:V36"/>
    <mergeCell ref="F36:I36"/>
    <mergeCell ref="J36:M36"/>
    <mergeCell ref="N36:Q36"/>
    <mergeCell ref="S37:V37"/>
    <mergeCell ref="W37:Z37"/>
    <mergeCell ref="AA37:AD37"/>
    <mergeCell ref="AE37:AH37"/>
    <mergeCell ref="F37:I37"/>
    <mergeCell ref="J37:M37"/>
    <mergeCell ref="N37:Q37"/>
    <mergeCell ref="S38:V38"/>
    <mergeCell ref="W38:Z38"/>
    <mergeCell ref="AA38:AD38"/>
    <mergeCell ref="B38:I38"/>
    <mergeCell ref="J38:M38"/>
    <mergeCell ref="N38:Q38"/>
    <mergeCell ref="AE39:AH39"/>
    <mergeCell ref="S40:V40"/>
    <mergeCell ref="W40:Z40"/>
    <mergeCell ref="AA40:AD40"/>
    <mergeCell ref="AE40:AH40"/>
    <mergeCell ref="F40:I40"/>
    <mergeCell ref="J40:M40"/>
    <mergeCell ref="N40:Q40"/>
    <mergeCell ref="S41:V41"/>
    <mergeCell ref="W41:Z41"/>
    <mergeCell ref="AA41:AD41"/>
    <mergeCell ref="AE41:AH41"/>
    <mergeCell ref="F39:I39"/>
    <mergeCell ref="J39:M39"/>
    <mergeCell ref="N39:Q39"/>
    <mergeCell ref="S39:V39"/>
    <mergeCell ref="W39:Z39"/>
    <mergeCell ref="AA39:AD39"/>
    <mergeCell ref="J41:M41"/>
    <mergeCell ref="N41:Q41"/>
    <mergeCell ref="S42:V42"/>
    <mergeCell ref="W42:Z42"/>
    <mergeCell ref="AA42:AD42"/>
    <mergeCell ref="F43:I43"/>
    <mergeCell ref="J43:M43"/>
    <mergeCell ref="N43:Q43"/>
    <mergeCell ref="AE44:AH44"/>
    <mergeCell ref="AE42:AH42"/>
    <mergeCell ref="F42:I42"/>
    <mergeCell ref="J42:M42"/>
    <mergeCell ref="N42:Q42"/>
    <mergeCell ref="S43:V43"/>
    <mergeCell ref="W43:Z43"/>
    <mergeCell ref="S44:Z44"/>
    <mergeCell ref="AA44:AD44"/>
    <mergeCell ref="F44:I44"/>
    <mergeCell ref="J44:M44"/>
    <mergeCell ref="N44:Q44"/>
    <mergeCell ref="B45:I45"/>
    <mergeCell ref="J45:M45"/>
    <mergeCell ref="N45:Q45"/>
    <mergeCell ref="AA51:AD51"/>
    <mergeCell ref="AE51:AH51"/>
    <mergeCell ref="F49:I49"/>
    <mergeCell ref="J49:M49"/>
    <mergeCell ref="N49:Q49"/>
    <mergeCell ref="F50:I50"/>
    <mergeCell ref="J50:M50"/>
    <mergeCell ref="N50:Q50"/>
    <mergeCell ref="J48:M48"/>
    <mergeCell ref="N48:Q48"/>
    <mergeCell ref="F51:I51"/>
    <mergeCell ref="J51:M51"/>
    <mergeCell ref="N51:Q51"/>
    <mergeCell ref="S51:Z51"/>
    <mergeCell ref="B39:E44"/>
    <mergeCell ref="AA43:AD43"/>
    <mergeCell ref="AE43:AH43"/>
    <mergeCell ref="F41:I41"/>
    <mergeCell ref="AE53:AH53"/>
    <mergeCell ref="F52:I52"/>
    <mergeCell ref="J52:M52"/>
    <mergeCell ref="N52:Q52"/>
    <mergeCell ref="S52:Z52"/>
    <mergeCell ref="AA52:AD52"/>
    <mergeCell ref="AE52:AH52"/>
    <mergeCell ref="B53:I53"/>
    <mergeCell ref="J53:M53"/>
    <mergeCell ref="N53:Q53"/>
    <mergeCell ref="S53:Z53"/>
    <mergeCell ref="AA53:AD53"/>
    <mergeCell ref="B46:E52"/>
    <mergeCell ref="F46:I46"/>
    <mergeCell ref="J46:M46"/>
    <mergeCell ref="N46:Q46"/>
    <mergeCell ref="F47:I47"/>
    <mergeCell ref="J47:M47"/>
    <mergeCell ref="N47:Q47"/>
    <mergeCell ref="F48:I48"/>
  </mergeCells>
  <phoneticPr fontId="1"/>
  <conditionalFormatting sqref="N14:Q14">
    <cfRule type="cellIs" dxfId="1" priority="3" stopIfTrue="1" operator="greaterThan">
      <formula>$J$14</formula>
    </cfRule>
  </conditionalFormatting>
  <conditionalFormatting sqref="AE25:AH25">
    <cfRule type="cellIs" dxfId="0" priority="2" stopIfTrue="1" operator="greaterThan">
      <formula>$AA$17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5"/>
  <sheetViews>
    <sheetView showZeros="0" topLeftCell="A7" zoomScale="60" zoomScaleNormal="60" workbookViewId="0">
      <selection activeCell="V55" sqref="V55"/>
    </sheetView>
  </sheetViews>
  <sheetFormatPr defaultRowHeight="13.5"/>
  <cols>
    <col min="1" max="1" width="2.625" style="246" customWidth="1"/>
    <col min="2" max="2" width="13.875" style="246" customWidth="1"/>
    <col min="3" max="3" width="10.125" style="246" customWidth="1"/>
    <col min="4" max="4" width="10.5" style="246" customWidth="1"/>
    <col min="5" max="5" width="14" style="246" customWidth="1"/>
    <col min="6" max="7" width="12.625" style="246" customWidth="1"/>
    <col min="8" max="8" width="14" style="246" customWidth="1"/>
    <col min="9" max="9" width="10.125" style="246" customWidth="1"/>
    <col min="10" max="10" width="10.25" style="246" customWidth="1"/>
    <col min="11" max="11" width="14.25" style="246" customWidth="1"/>
    <col min="12" max="12" width="10.5" style="246" customWidth="1"/>
    <col min="13" max="13" width="10.25" style="246" customWidth="1"/>
    <col min="14" max="14" width="8.875" style="246" customWidth="1"/>
    <col min="15" max="15" width="5.625" style="246" customWidth="1"/>
    <col min="16" max="17" width="10.5" style="246" customWidth="1"/>
    <col min="18" max="18" width="14" style="246" customWidth="1"/>
    <col min="19" max="20" width="10.5" style="246" customWidth="1"/>
    <col min="21" max="21" width="14" style="246" customWidth="1"/>
    <col min="22" max="23" width="12.625" style="246" customWidth="1"/>
    <col min="24" max="16384" width="9" style="246"/>
  </cols>
  <sheetData>
    <row r="1" spans="1:24">
      <c r="A1" s="552"/>
      <c r="B1" s="553">
        <f>入力画面!C10</f>
        <v>0</v>
      </c>
      <c r="C1" s="553"/>
      <c r="D1" s="553"/>
      <c r="E1" s="553"/>
      <c r="F1" s="553"/>
      <c r="G1" s="554" t="s">
        <v>771</v>
      </c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244"/>
      <c r="S1" s="244"/>
      <c r="T1" s="244"/>
      <c r="U1" s="245"/>
      <c r="V1" s="245"/>
      <c r="W1" s="245"/>
      <c r="X1" s="245"/>
    </row>
    <row r="2" spans="1:24">
      <c r="A2" s="552"/>
      <c r="B2" s="553"/>
      <c r="C2" s="553"/>
      <c r="D2" s="553"/>
      <c r="E2" s="553"/>
      <c r="F2" s="553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244"/>
      <c r="S2" s="244"/>
      <c r="T2" s="244"/>
      <c r="U2" s="244"/>
      <c r="V2" s="245"/>
      <c r="W2" s="245"/>
      <c r="X2" s="245"/>
    </row>
    <row r="3" spans="1:24" ht="17.25" customHeight="1" thickBot="1">
      <c r="A3" s="244"/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91" t="s">
        <v>982</v>
      </c>
      <c r="V3" s="591"/>
      <c r="W3" s="591"/>
      <c r="X3" s="245"/>
    </row>
    <row r="4" spans="1:24" ht="13.5" customHeight="1">
      <c r="A4" s="244"/>
      <c r="B4" s="592" t="s">
        <v>360</v>
      </c>
      <c r="C4" s="533"/>
      <c r="D4" s="533" t="s">
        <v>359</v>
      </c>
      <c r="E4" s="533"/>
      <c r="F4" s="533"/>
      <c r="G4" s="533" t="s">
        <v>358</v>
      </c>
      <c r="H4" s="533"/>
      <c r="I4" s="535"/>
      <c r="J4" s="537" t="s">
        <v>357</v>
      </c>
      <c r="K4" s="538"/>
      <c r="L4" s="538"/>
      <c r="M4" s="538"/>
      <c r="N4" s="538"/>
      <c r="O4" s="539"/>
      <c r="P4" s="543" t="s">
        <v>356</v>
      </c>
      <c r="Q4" s="524">
        <f>入力画面!C12</f>
        <v>0</v>
      </c>
      <c r="R4" s="525"/>
      <c r="S4" s="526"/>
      <c r="T4" s="559" t="s">
        <v>355</v>
      </c>
      <c r="U4" s="562" t="s">
        <v>354</v>
      </c>
      <c r="V4" s="563"/>
      <c r="W4" s="564"/>
      <c r="X4" s="245"/>
    </row>
    <row r="5" spans="1:24" ht="13.5" customHeight="1">
      <c r="A5" s="244"/>
      <c r="B5" s="593"/>
      <c r="C5" s="534"/>
      <c r="D5" s="534"/>
      <c r="E5" s="534"/>
      <c r="F5" s="534"/>
      <c r="G5" s="534"/>
      <c r="H5" s="534"/>
      <c r="I5" s="536"/>
      <c r="J5" s="540"/>
      <c r="K5" s="541"/>
      <c r="L5" s="541"/>
      <c r="M5" s="541"/>
      <c r="N5" s="541"/>
      <c r="O5" s="542"/>
      <c r="P5" s="544"/>
      <c r="Q5" s="527"/>
      <c r="R5" s="528"/>
      <c r="S5" s="529"/>
      <c r="T5" s="560"/>
      <c r="U5" s="565"/>
      <c r="V5" s="566"/>
      <c r="W5" s="567"/>
      <c r="X5" s="245"/>
    </row>
    <row r="6" spans="1:24" ht="15.95" customHeight="1">
      <c r="A6" s="244"/>
      <c r="B6" s="568">
        <f>入力画面!C4</f>
        <v>0</v>
      </c>
      <c r="C6" s="569"/>
      <c r="D6" s="572">
        <f>入力画面!B4</f>
        <v>0</v>
      </c>
      <c r="E6" s="573"/>
      <c r="F6" s="574"/>
      <c r="G6" s="581">
        <f>W55</f>
        <v>0</v>
      </c>
      <c r="H6" s="582"/>
      <c r="I6" s="582"/>
      <c r="J6" s="585">
        <f>入力画面!C6</f>
        <v>0</v>
      </c>
      <c r="K6" s="586"/>
      <c r="L6" s="586"/>
      <c r="M6" s="586"/>
      <c r="N6" s="586"/>
      <c r="O6" s="587"/>
      <c r="P6" s="544"/>
      <c r="Q6" s="527"/>
      <c r="R6" s="528"/>
      <c r="S6" s="529"/>
      <c r="T6" s="560"/>
      <c r="U6" s="588" t="s">
        <v>353</v>
      </c>
      <c r="V6" s="589"/>
      <c r="W6" s="590"/>
      <c r="X6" s="244"/>
    </row>
    <row r="7" spans="1:24" ht="15.95" customHeight="1">
      <c r="A7" s="247"/>
      <c r="B7" s="568"/>
      <c r="C7" s="569"/>
      <c r="D7" s="575"/>
      <c r="E7" s="576"/>
      <c r="F7" s="577"/>
      <c r="G7" s="581"/>
      <c r="H7" s="582"/>
      <c r="I7" s="582"/>
      <c r="J7" s="546"/>
      <c r="K7" s="547"/>
      <c r="L7" s="547"/>
      <c r="M7" s="547"/>
      <c r="N7" s="547"/>
      <c r="O7" s="548"/>
      <c r="P7" s="544"/>
      <c r="Q7" s="527">
        <f>入力画面!C13</f>
        <v>0</v>
      </c>
      <c r="R7" s="528"/>
      <c r="S7" s="529"/>
      <c r="T7" s="560"/>
      <c r="U7" s="556" t="s">
        <v>772</v>
      </c>
      <c r="V7" s="557"/>
      <c r="W7" s="558"/>
      <c r="X7" s="245"/>
    </row>
    <row r="8" spans="1:24" ht="15.95" customHeight="1">
      <c r="A8" s="244"/>
      <c r="B8" s="568"/>
      <c r="C8" s="569"/>
      <c r="D8" s="575"/>
      <c r="E8" s="576"/>
      <c r="F8" s="577"/>
      <c r="G8" s="581"/>
      <c r="H8" s="582"/>
      <c r="I8" s="582"/>
      <c r="J8" s="546">
        <f>入力画面!C8</f>
        <v>0</v>
      </c>
      <c r="K8" s="547"/>
      <c r="L8" s="547"/>
      <c r="M8" s="547"/>
      <c r="N8" s="547"/>
      <c r="O8" s="548"/>
      <c r="P8" s="544"/>
      <c r="Q8" s="527"/>
      <c r="R8" s="528"/>
      <c r="S8" s="529"/>
      <c r="T8" s="560"/>
      <c r="U8" s="556" t="s">
        <v>352</v>
      </c>
      <c r="V8" s="557"/>
      <c r="W8" s="558"/>
      <c r="X8" s="245"/>
    </row>
    <row r="9" spans="1:24" ht="15.95" customHeight="1" thickBot="1">
      <c r="A9" s="245"/>
      <c r="B9" s="570"/>
      <c r="C9" s="571"/>
      <c r="D9" s="578"/>
      <c r="E9" s="579"/>
      <c r="F9" s="580"/>
      <c r="G9" s="583"/>
      <c r="H9" s="584"/>
      <c r="I9" s="584"/>
      <c r="J9" s="549"/>
      <c r="K9" s="550"/>
      <c r="L9" s="550"/>
      <c r="M9" s="550"/>
      <c r="N9" s="550"/>
      <c r="O9" s="551"/>
      <c r="P9" s="545"/>
      <c r="Q9" s="530"/>
      <c r="R9" s="531"/>
      <c r="S9" s="532"/>
      <c r="T9" s="561"/>
      <c r="U9" s="594" t="s">
        <v>351</v>
      </c>
      <c r="V9" s="595"/>
      <c r="W9" s="596"/>
      <c r="X9" s="244"/>
    </row>
    <row r="10" spans="1:24" ht="20.25" customHeight="1">
      <c r="A10" s="244"/>
      <c r="B10" s="597" t="s">
        <v>350</v>
      </c>
      <c r="C10" s="598"/>
      <c r="D10" s="598"/>
      <c r="E10" s="251" t="s">
        <v>340</v>
      </c>
      <c r="F10" s="252">
        <v>3420</v>
      </c>
      <c r="G10" s="252">
        <v>0</v>
      </c>
      <c r="H10" s="599" t="s">
        <v>349</v>
      </c>
      <c r="I10" s="599"/>
      <c r="J10" s="599"/>
      <c r="K10" s="249" t="s">
        <v>348</v>
      </c>
      <c r="L10" s="250">
        <v>140</v>
      </c>
      <c r="M10" s="250">
        <v>0</v>
      </c>
      <c r="N10" s="600" t="s">
        <v>347</v>
      </c>
      <c r="O10" s="600"/>
      <c r="P10" s="600"/>
      <c r="Q10" s="600"/>
      <c r="R10" s="599" t="s">
        <v>346</v>
      </c>
      <c r="S10" s="599"/>
      <c r="T10" s="599"/>
      <c r="U10" s="599" t="s">
        <v>345</v>
      </c>
      <c r="V10" s="599"/>
      <c r="W10" s="601"/>
      <c r="X10" s="244"/>
    </row>
    <row r="11" spans="1:24" ht="20.25" customHeight="1">
      <c r="A11" s="244"/>
      <c r="B11" s="306" t="s">
        <v>344</v>
      </c>
      <c r="C11" s="307" t="s">
        <v>343</v>
      </c>
      <c r="D11" s="307" t="s">
        <v>342</v>
      </c>
      <c r="E11" s="251" t="s">
        <v>333</v>
      </c>
      <c r="F11" s="250">
        <v>690</v>
      </c>
      <c r="G11" s="250">
        <v>0</v>
      </c>
      <c r="H11" s="599"/>
      <c r="I11" s="599"/>
      <c r="J11" s="599"/>
      <c r="K11" s="249" t="s">
        <v>341</v>
      </c>
      <c r="L11" s="250">
        <v>130</v>
      </c>
      <c r="M11" s="250">
        <v>0</v>
      </c>
      <c r="N11" s="600"/>
      <c r="O11" s="600"/>
      <c r="P11" s="600"/>
      <c r="Q11" s="600"/>
      <c r="R11" s="599"/>
      <c r="S11" s="599"/>
      <c r="T11" s="599"/>
      <c r="U11" s="599"/>
      <c r="V11" s="599"/>
      <c r="W11" s="601"/>
      <c r="X11" s="244"/>
    </row>
    <row r="12" spans="1:24" ht="20.25" customHeight="1">
      <c r="A12" s="244"/>
      <c r="B12" s="253" t="s">
        <v>770</v>
      </c>
      <c r="C12" s="254">
        <v>2000</v>
      </c>
      <c r="D12" s="254">
        <v>0</v>
      </c>
      <c r="E12" s="251" t="s">
        <v>326</v>
      </c>
      <c r="F12" s="250">
        <v>1630</v>
      </c>
      <c r="G12" s="250">
        <v>0</v>
      </c>
      <c r="H12" s="251" t="s">
        <v>339</v>
      </c>
      <c r="I12" s="252">
        <v>2550</v>
      </c>
      <c r="J12" s="252">
        <v>0</v>
      </c>
      <c r="K12" s="249" t="s">
        <v>338</v>
      </c>
      <c r="L12" s="255">
        <v>40</v>
      </c>
      <c r="M12" s="255">
        <v>0</v>
      </c>
      <c r="N12" s="602" t="s">
        <v>337</v>
      </c>
      <c r="O12" s="603"/>
      <c r="P12" s="255">
        <v>660</v>
      </c>
      <c r="Q12" s="255">
        <v>0</v>
      </c>
      <c r="R12" s="248" t="s">
        <v>336</v>
      </c>
      <c r="S12" s="255">
        <v>820</v>
      </c>
      <c r="T12" s="255">
        <v>0</v>
      </c>
      <c r="U12" s="249" t="s">
        <v>335</v>
      </c>
      <c r="V12" s="256">
        <v>190</v>
      </c>
      <c r="W12" s="257">
        <v>0</v>
      </c>
      <c r="X12" s="244"/>
    </row>
    <row r="13" spans="1:24" ht="20.25" customHeight="1">
      <c r="A13" s="244"/>
      <c r="B13" s="253" t="s">
        <v>334</v>
      </c>
      <c r="C13" s="254">
        <v>1890</v>
      </c>
      <c r="D13" s="254">
        <v>0</v>
      </c>
      <c r="E13" s="251" t="s">
        <v>322</v>
      </c>
      <c r="F13" s="252">
        <v>800</v>
      </c>
      <c r="G13" s="252">
        <v>0</v>
      </c>
      <c r="H13" s="251" t="s">
        <v>332</v>
      </c>
      <c r="I13" s="250">
        <v>2540</v>
      </c>
      <c r="J13" s="250">
        <v>0</v>
      </c>
      <c r="K13" s="249" t="s">
        <v>331</v>
      </c>
      <c r="L13" s="255">
        <v>50</v>
      </c>
      <c r="M13" s="255">
        <v>0</v>
      </c>
      <c r="N13" s="604" t="s">
        <v>330</v>
      </c>
      <c r="O13" s="604"/>
      <c r="P13" s="255">
        <v>850</v>
      </c>
      <c r="Q13" s="255">
        <v>0</v>
      </c>
      <c r="R13" s="248" t="s">
        <v>329</v>
      </c>
      <c r="S13" s="255">
        <v>1230</v>
      </c>
      <c r="T13" s="255">
        <v>0</v>
      </c>
      <c r="U13" s="249" t="s">
        <v>328</v>
      </c>
      <c r="V13" s="258">
        <v>2040</v>
      </c>
      <c r="W13" s="259">
        <v>0</v>
      </c>
      <c r="X13" s="244"/>
    </row>
    <row r="14" spans="1:24" ht="20.25" customHeight="1">
      <c r="A14" s="244"/>
      <c r="B14" s="253" t="s">
        <v>327</v>
      </c>
      <c r="C14" s="254">
        <v>960</v>
      </c>
      <c r="D14" s="254">
        <v>0</v>
      </c>
      <c r="E14" s="251"/>
      <c r="F14" s="252"/>
      <c r="G14" s="252"/>
      <c r="H14" s="251" t="s">
        <v>774</v>
      </c>
      <c r="I14" s="255">
        <v>860</v>
      </c>
      <c r="J14" s="255">
        <v>0</v>
      </c>
      <c r="K14" s="248"/>
      <c r="L14" s="252"/>
      <c r="M14" s="252"/>
      <c r="N14" s="604"/>
      <c r="O14" s="604"/>
      <c r="P14" s="255" t="s">
        <v>284</v>
      </c>
      <c r="Q14" s="255" t="s">
        <v>284</v>
      </c>
      <c r="R14" s="251" t="s">
        <v>325</v>
      </c>
      <c r="S14" s="252">
        <v>920</v>
      </c>
      <c r="T14" s="252">
        <v>0</v>
      </c>
      <c r="U14" s="248" t="s">
        <v>324</v>
      </c>
      <c r="V14" s="258">
        <v>260</v>
      </c>
      <c r="W14" s="259">
        <v>0</v>
      </c>
      <c r="X14" s="244"/>
    </row>
    <row r="15" spans="1:24" ht="20.25" customHeight="1">
      <c r="A15" s="244"/>
      <c r="B15" s="253" t="s">
        <v>323</v>
      </c>
      <c r="C15" s="254">
        <v>1340</v>
      </c>
      <c r="D15" s="254">
        <v>0</v>
      </c>
      <c r="E15" s="251"/>
      <c r="F15" s="252"/>
      <c r="G15" s="252"/>
      <c r="H15" s="478" t="s">
        <v>977</v>
      </c>
      <c r="I15" s="479" t="s">
        <v>972</v>
      </c>
      <c r="J15" s="255">
        <v>0</v>
      </c>
      <c r="K15" s="248"/>
      <c r="L15" s="252"/>
      <c r="M15" s="252"/>
      <c r="N15" s="604" t="s">
        <v>156</v>
      </c>
      <c r="O15" s="604"/>
      <c r="P15" s="358">
        <f>SUM(P12:P13)</f>
        <v>1510</v>
      </c>
      <c r="Q15" s="358">
        <f>SUM(Q12:Q13)</f>
        <v>0</v>
      </c>
      <c r="R15" s="251" t="s">
        <v>321</v>
      </c>
      <c r="S15" s="252">
        <v>900</v>
      </c>
      <c r="T15" s="252">
        <v>0</v>
      </c>
      <c r="U15" s="248"/>
      <c r="V15" s="261"/>
      <c r="W15" s="262"/>
      <c r="X15" s="244"/>
    </row>
    <row r="16" spans="1:24" ht="20.25" customHeight="1">
      <c r="A16" s="244"/>
      <c r="B16" s="263" t="s">
        <v>320</v>
      </c>
      <c r="C16" s="252">
        <v>970</v>
      </c>
      <c r="D16" s="252">
        <v>0</v>
      </c>
      <c r="E16" s="251"/>
      <c r="F16" s="252"/>
      <c r="G16" s="252"/>
      <c r="H16" s="248" t="s">
        <v>317</v>
      </c>
      <c r="I16" s="250">
        <v>390</v>
      </c>
      <c r="J16" s="250">
        <v>0</v>
      </c>
      <c r="K16" s="248"/>
      <c r="L16" s="252"/>
      <c r="M16" s="252"/>
      <c r="N16" s="599" t="s">
        <v>319</v>
      </c>
      <c r="O16" s="599"/>
      <c r="P16" s="599"/>
      <c r="Q16" s="599"/>
      <c r="R16" s="251"/>
      <c r="S16" s="252"/>
      <c r="T16" s="252"/>
      <c r="U16" s="248"/>
      <c r="V16" s="255"/>
      <c r="W16" s="259"/>
      <c r="X16" s="244"/>
    </row>
    <row r="17" spans="1:24" ht="20.25" customHeight="1">
      <c r="A17" s="264"/>
      <c r="B17" s="265" t="s">
        <v>318</v>
      </c>
      <c r="C17" s="252">
        <v>3700</v>
      </c>
      <c r="D17" s="252">
        <v>0</v>
      </c>
      <c r="E17" s="251"/>
      <c r="F17" s="252"/>
      <c r="G17" s="252"/>
      <c r="H17" s="248"/>
      <c r="I17" s="250"/>
      <c r="J17" s="250"/>
      <c r="K17" s="248" t="s">
        <v>158</v>
      </c>
      <c r="L17" s="360">
        <f>SUM(I43:I55)+SUM(L10:L14)</f>
        <v>15440</v>
      </c>
      <c r="M17" s="360">
        <f>SUM(J43:J55)+SUM(M10:M14)</f>
        <v>0</v>
      </c>
      <c r="N17" s="599"/>
      <c r="O17" s="599"/>
      <c r="P17" s="599"/>
      <c r="Q17" s="599"/>
      <c r="R17" s="251"/>
      <c r="S17" s="252"/>
      <c r="T17" s="252"/>
      <c r="U17" s="249" t="s">
        <v>155</v>
      </c>
      <c r="V17" s="365">
        <f>SUM(V12:V16)</f>
        <v>2490</v>
      </c>
      <c r="W17" s="366">
        <f>SUM(W12:W16)</f>
        <v>0</v>
      </c>
      <c r="X17" s="264"/>
    </row>
    <row r="18" spans="1:24" ht="20.25" customHeight="1">
      <c r="A18" s="264"/>
      <c r="B18" s="263" t="s">
        <v>316</v>
      </c>
      <c r="C18" s="250">
        <v>960</v>
      </c>
      <c r="D18" s="250">
        <v>0</v>
      </c>
      <c r="E18" s="251"/>
      <c r="F18" s="252"/>
      <c r="G18" s="252"/>
      <c r="H18" s="248"/>
      <c r="I18" s="250"/>
      <c r="J18" s="250"/>
      <c r="K18" s="599" t="s">
        <v>315</v>
      </c>
      <c r="L18" s="599"/>
      <c r="M18" s="599"/>
      <c r="N18" s="615" t="s">
        <v>314</v>
      </c>
      <c r="O18" s="616"/>
      <c r="P18" s="255">
        <v>2090</v>
      </c>
      <c r="Q18" s="255">
        <v>0</v>
      </c>
      <c r="R18" s="251" t="s">
        <v>156</v>
      </c>
      <c r="S18" s="361">
        <f>SUM(S12:S15)</f>
        <v>3870</v>
      </c>
      <c r="T18" s="361">
        <f>SUM(T12:T15)</f>
        <v>0</v>
      </c>
      <c r="U18" s="599" t="s">
        <v>313</v>
      </c>
      <c r="V18" s="599"/>
      <c r="W18" s="601"/>
      <c r="X18" s="264"/>
    </row>
    <row r="19" spans="1:24" ht="20.25" customHeight="1">
      <c r="A19" s="264"/>
      <c r="B19" s="263" t="s">
        <v>312</v>
      </c>
      <c r="C19" s="250">
        <v>1180</v>
      </c>
      <c r="D19" s="250">
        <v>0</v>
      </c>
      <c r="E19" s="251"/>
      <c r="F19" s="252"/>
      <c r="G19" s="252"/>
      <c r="H19" s="248"/>
      <c r="I19" s="250"/>
      <c r="J19" s="250"/>
      <c r="K19" s="599"/>
      <c r="L19" s="599"/>
      <c r="M19" s="599"/>
      <c r="N19" s="613" t="s">
        <v>311</v>
      </c>
      <c r="O19" s="614"/>
      <c r="P19" s="255">
        <v>3330</v>
      </c>
      <c r="Q19" s="255">
        <v>0</v>
      </c>
      <c r="R19" s="599" t="s">
        <v>310</v>
      </c>
      <c r="S19" s="599"/>
      <c r="T19" s="599"/>
      <c r="U19" s="599"/>
      <c r="V19" s="599"/>
      <c r="W19" s="601"/>
      <c r="X19" s="264"/>
    </row>
    <row r="20" spans="1:24" ht="20.25" customHeight="1">
      <c r="A20" s="264"/>
      <c r="B20" s="253" t="s">
        <v>309</v>
      </c>
      <c r="C20" s="250">
        <v>2060</v>
      </c>
      <c r="D20" s="250">
        <v>0</v>
      </c>
      <c r="E20" s="251"/>
      <c r="F20" s="252"/>
      <c r="G20" s="252"/>
      <c r="H20" s="248"/>
      <c r="I20" s="250"/>
      <c r="J20" s="250"/>
      <c r="K20" s="249" t="s">
        <v>308</v>
      </c>
      <c r="L20" s="252">
        <v>2640</v>
      </c>
      <c r="M20" s="252">
        <v>0</v>
      </c>
      <c r="N20" s="613" t="s">
        <v>307</v>
      </c>
      <c r="O20" s="614"/>
      <c r="P20" s="252">
        <v>2230</v>
      </c>
      <c r="Q20" s="252">
        <v>0</v>
      </c>
      <c r="R20" s="599"/>
      <c r="S20" s="599"/>
      <c r="T20" s="599"/>
      <c r="U20" s="248" t="s">
        <v>306</v>
      </c>
      <c r="V20" s="258">
        <v>1210</v>
      </c>
      <c r="W20" s="259">
        <v>0</v>
      </c>
      <c r="X20" s="264"/>
    </row>
    <row r="21" spans="1:24" ht="20.25" customHeight="1">
      <c r="A21" s="264"/>
      <c r="B21" s="253" t="s">
        <v>305</v>
      </c>
      <c r="C21" s="250">
        <v>1350</v>
      </c>
      <c r="D21" s="250">
        <v>0</v>
      </c>
      <c r="E21" s="251"/>
      <c r="F21" s="252"/>
      <c r="G21" s="252"/>
      <c r="H21" s="248"/>
      <c r="I21" s="266"/>
      <c r="J21" s="266"/>
      <c r="K21" s="249" t="s">
        <v>304</v>
      </c>
      <c r="L21" s="252">
        <v>1580</v>
      </c>
      <c r="M21" s="252">
        <v>0</v>
      </c>
      <c r="N21" s="613" t="s">
        <v>303</v>
      </c>
      <c r="O21" s="614"/>
      <c r="P21" s="255">
        <v>1100</v>
      </c>
      <c r="Q21" s="255">
        <v>0</v>
      </c>
      <c r="R21" s="251" t="s">
        <v>302</v>
      </c>
      <c r="S21" s="260">
        <v>1290</v>
      </c>
      <c r="T21" s="260">
        <v>0</v>
      </c>
      <c r="U21" s="248"/>
      <c r="V21" s="255"/>
      <c r="W21" s="259"/>
      <c r="X21" s="264"/>
    </row>
    <row r="22" spans="1:24" ht="20.25" customHeight="1">
      <c r="A22" s="264"/>
      <c r="B22" s="253" t="s">
        <v>775</v>
      </c>
      <c r="C22" s="250">
        <v>2280</v>
      </c>
      <c r="D22" s="250">
        <v>0</v>
      </c>
      <c r="E22" s="251"/>
      <c r="F22" s="252"/>
      <c r="G22" s="252"/>
      <c r="H22" s="248" t="s">
        <v>158</v>
      </c>
      <c r="I22" s="360">
        <f>SUM(I12:I19)</f>
        <v>6340</v>
      </c>
      <c r="J22" s="360">
        <f>SUM(J12:J19)</f>
        <v>0</v>
      </c>
      <c r="K22" s="249"/>
      <c r="L22" s="260"/>
      <c r="M22" s="260"/>
      <c r="N22" s="611" t="s">
        <v>301</v>
      </c>
      <c r="O22" s="612"/>
      <c r="P22" s="255">
        <v>1030</v>
      </c>
      <c r="Q22" s="255">
        <v>0</v>
      </c>
      <c r="R22" s="251" t="s">
        <v>300</v>
      </c>
      <c r="S22" s="255">
        <v>1000</v>
      </c>
      <c r="T22" s="255">
        <v>0</v>
      </c>
      <c r="U22" s="248" t="s">
        <v>156</v>
      </c>
      <c r="V22" s="361">
        <f>SUM(V20:V21)</f>
        <v>1210</v>
      </c>
      <c r="W22" s="367">
        <f>SUM(W20:W21)</f>
        <v>0</v>
      </c>
      <c r="X22" s="264"/>
    </row>
    <row r="23" spans="1:24" ht="20.25" customHeight="1">
      <c r="A23" s="264"/>
      <c r="B23" s="253" t="s">
        <v>776</v>
      </c>
      <c r="C23" s="250">
        <v>2090</v>
      </c>
      <c r="D23" s="250">
        <v>0</v>
      </c>
      <c r="E23" s="251" t="s">
        <v>158</v>
      </c>
      <c r="F23" s="358">
        <f>SUM(C12:C55,F10:F13)</f>
        <v>90170</v>
      </c>
      <c r="G23" s="358">
        <f>SUM(D12:D55,G10:G13)</f>
        <v>0</v>
      </c>
      <c r="H23" s="605" t="s">
        <v>298</v>
      </c>
      <c r="I23" s="606"/>
      <c r="J23" s="607"/>
      <c r="K23" s="248" t="s">
        <v>158</v>
      </c>
      <c r="L23" s="361">
        <f>SUM(L20:L22)</f>
        <v>4220</v>
      </c>
      <c r="M23" s="361">
        <f>SUM(M20:M22)</f>
        <v>0</v>
      </c>
      <c r="N23" s="611" t="s">
        <v>297</v>
      </c>
      <c r="O23" s="612"/>
      <c r="P23" s="256">
        <v>1050</v>
      </c>
      <c r="Q23" s="256">
        <v>0</v>
      </c>
      <c r="R23" s="251" t="s">
        <v>296</v>
      </c>
      <c r="S23" s="256">
        <v>640</v>
      </c>
      <c r="T23" s="256">
        <v>0</v>
      </c>
      <c r="U23" s="599" t="s">
        <v>295</v>
      </c>
      <c r="V23" s="599"/>
      <c r="W23" s="601"/>
      <c r="X23" s="264"/>
    </row>
    <row r="24" spans="1:24" ht="20.25" customHeight="1">
      <c r="A24" s="264"/>
      <c r="B24" s="253" t="s">
        <v>299</v>
      </c>
      <c r="C24" s="252">
        <v>2750</v>
      </c>
      <c r="D24" s="252">
        <v>0</v>
      </c>
      <c r="E24" s="267"/>
      <c r="F24" s="268"/>
      <c r="G24" s="268"/>
      <c r="H24" s="608"/>
      <c r="I24" s="609"/>
      <c r="J24" s="610"/>
      <c r="K24" s="599" t="s">
        <v>293</v>
      </c>
      <c r="L24" s="599"/>
      <c r="M24" s="599"/>
      <c r="N24" s="611" t="s">
        <v>292</v>
      </c>
      <c r="O24" s="612"/>
      <c r="P24" s="255">
        <v>1330</v>
      </c>
      <c r="Q24" s="255">
        <v>0</v>
      </c>
      <c r="R24" s="251"/>
      <c r="S24" s="256"/>
      <c r="T24" s="256"/>
      <c r="U24" s="599"/>
      <c r="V24" s="599"/>
      <c r="W24" s="601"/>
      <c r="X24" s="264"/>
    </row>
    <row r="25" spans="1:24" ht="20.25" customHeight="1">
      <c r="A25" s="264"/>
      <c r="B25" s="253" t="s">
        <v>294</v>
      </c>
      <c r="C25" s="252">
        <v>1920</v>
      </c>
      <c r="D25" s="252">
        <v>0</v>
      </c>
      <c r="E25" s="605" t="s">
        <v>290</v>
      </c>
      <c r="F25" s="606"/>
      <c r="G25" s="607"/>
      <c r="H25" s="248" t="s">
        <v>289</v>
      </c>
      <c r="I25" s="252">
        <v>1350</v>
      </c>
      <c r="J25" s="252">
        <v>0</v>
      </c>
      <c r="K25" s="599"/>
      <c r="L25" s="599"/>
      <c r="M25" s="599"/>
      <c r="N25" s="611"/>
      <c r="O25" s="612"/>
      <c r="P25" s="255"/>
      <c r="Q25" s="255"/>
      <c r="R25" s="251"/>
      <c r="S25" s="256"/>
      <c r="T25" s="256"/>
      <c r="U25" s="248" t="s">
        <v>288</v>
      </c>
      <c r="V25" s="258">
        <v>750</v>
      </c>
      <c r="W25" s="259">
        <v>0</v>
      </c>
      <c r="X25" s="264"/>
    </row>
    <row r="26" spans="1:24" ht="20.25" customHeight="1">
      <c r="A26" s="264"/>
      <c r="B26" s="253" t="s">
        <v>291</v>
      </c>
      <c r="C26" s="252">
        <v>2320</v>
      </c>
      <c r="D26" s="252">
        <v>0</v>
      </c>
      <c r="E26" s="608"/>
      <c r="F26" s="609"/>
      <c r="G26" s="610"/>
      <c r="H26" s="248" t="s">
        <v>286</v>
      </c>
      <c r="I26" s="252">
        <v>1060</v>
      </c>
      <c r="J26" s="252">
        <v>0</v>
      </c>
      <c r="K26" s="249" t="s">
        <v>285</v>
      </c>
      <c r="L26" s="252">
        <v>1400</v>
      </c>
      <c r="M26" s="252">
        <v>0</v>
      </c>
      <c r="N26" s="604"/>
      <c r="O26" s="604"/>
      <c r="P26" s="255" t="s">
        <v>284</v>
      </c>
      <c r="Q26" s="255" t="s">
        <v>284</v>
      </c>
      <c r="R26" s="251" t="s">
        <v>156</v>
      </c>
      <c r="S26" s="360">
        <f>SUM(S21:S23)</f>
        <v>2930</v>
      </c>
      <c r="T26" s="360">
        <f>SUM(T21:T23)</f>
        <v>0</v>
      </c>
      <c r="U26" s="249" t="s">
        <v>283</v>
      </c>
      <c r="V26" s="258">
        <v>480</v>
      </c>
      <c r="W26" s="259">
        <v>0</v>
      </c>
      <c r="X26" s="264"/>
    </row>
    <row r="27" spans="1:24" ht="20.25" customHeight="1">
      <c r="A27" s="264"/>
      <c r="B27" s="253" t="s">
        <v>287</v>
      </c>
      <c r="C27" s="252">
        <v>1160</v>
      </c>
      <c r="D27" s="252">
        <v>0</v>
      </c>
      <c r="E27" s="248" t="s">
        <v>281</v>
      </c>
      <c r="F27" s="250">
        <v>1970</v>
      </c>
      <c r="G27" s="250">
        <v>0</v>
      </c>
      <c r="H27" s="248" t="s">
        <v>280</v>
      </c>
      <c r="I27" s="252">
        <v>1090</v>
      </c>
      <c r="J27" s="252">
        <v>0</v>
      </c>
      <c r="K27" s="249" t="s">
        <v>279</v>
      </c>
      <c r="L27" s="260">
        <v>1120</v>
      </c>
      <c r="M27" s="260">
        <v>0</v>
      </c>
      <c r="N27" s="604" t="s">
        <v>156</v>
      </c>
      <c r="O27" s="604"/>
      <c r="P27" s="361">
        <f>SUM(P18:P25)</f>
        <v>12160</v>
      </c>
      <c r="Q27" s="361">
        <f>SUM(Q18:Q25)</f>
        <v>0</v>
      </c>
      <c r="R27" s="599" t="s">
        <v>278</v>
      </c>
      <c r="S27" s="599"/>
      <c r="T27" s="599"/>
      <c r="U27" s="249" t="s">
        <v>277</v>
      </c>
      <c r="V27" s="258">
        <v>600</v>
      </c>
      <c r="W27" s="259">
        <v>0</v>
      </c>
      <c r="X27" s="264"/>
    </row>
    <row r="28" spans="1:24" ht="20.25" customHeight="1">
      <c r="A28" s="264"/>
      <c r="B28" s="253" t="s">
        <v>282</v>
      </c>
      <c r="C28" s="252">
        <v>1630</v>
      </c>
      <c r="D28" s="252">
        <v>0</v>
      </c>
      <c r="E28" s="248" t="s">
        <v>276</v>
      </c>
      <c r="F28" s="250">
        <v>2410</v>
      </c>
      <c r="G28" s="250">
        <v>0</v>
      </c>
      <c r="H28" s="248" t="s">
        <v>275</v>
      </c>
      <c r="I28" s="252">
        <v>1450</v>
      </c>
      <c r="J28" s="252">
        <v>0</v>
      </c>
      <c r="K28" s="249" t="s">
        <v>274</v>
      </c>
      <c r="L28" s="255">
        <v>1640</v>
      </c>
      <c r="M28" s="255">
        <v>0</v>
      </c>
      <c r="N28" s="623" t="s">
        <v>273</v>
      </c>
      <c r="O28" s="623"/>
      <c r="P28" s="623"/>
      <c r="Q28" s="623"/>
      <c r="R28" s="599"/>
      <c r="S28" s="599"/>
      <c r="T28" s="599"/>
      <c r="U28" s="249" t="s">
        <v>272</v>
      </c>
      <c r="V28" s="258">
        <v>510</v>
      </c>
      <c r="W28" s="259">
        <v>0</v>
      </c>
      <c r="X28" s="264"/>
    </row>
    <row r="29" spans="1:24" ht="20.25" customHeight="1">
      <c r="A29" s="264"/>
      <c r="B29" s="253" t="s">
        <v>271</v>
      </c>
      <c r="C29" s="252">
        <v>2650</v>
      </c>
      <c r="D29" s="252">
        <v>0</v>
      </c>
      <c r="E29" s="248" t="s">
        <v>270</v>
      </c>
      <c r="F29" s="252">
        <v>1280</v>
      </c>
      <c r="G29" s="252">
        <v>0</v>
      </c>
      <c r="H29" s="248" t="s">
        <v>269</v>
      </c>
      <c r="I29" s="255">
        <v>2240</v>
      </c>
      <c r="J29" s="255">
        <v>0</v>
      </c>
      <c r="K29" s="249" t="s">
        <v>268</v>
      </c>
      <c r="L29" s="255">
        <v>700</v>
      </c>
      <c r="M29" s="255">
        <v>0</v>
      </c>
      <c r="N29" s="623"/>
      <c r="O29" s="623"/>
      <c r="P29" s="623"/>
      <c r="Q29" s="623"/>
      <c r="R29" s="248" t="s">
        <v>777</v>
      </c>
      <c r="S29" s="260">
        <v>530</v>
      </c>
      <c r="T29" s="260">
        <v>0</v>
      </c>
      <c r="U29" s="249"/>
      <c r="V29" s="255"/>
      <c r="W29" s="259"/>
      <c r="X29" s="264"/>
    </row>
    <row r="30" spans="1:24" ht="20.25" customHeight="1">
      <c r="A30" s="264"/>
      <c r="B30" s="253" t="s">
        <v>267</v>
      </c>
      <c r="C30" s="252">
        <v>3000</v>
      </c>
      <c r="D30" s="252">
        <v>0</v>
      </c>
      <c r="E30" s="269"/>
      <c r="F30" s="260"/>
      <c r="G30" s="260"/>
      <c r="H30" s="270" t="s">
        <v>266</v>
      </c>
      <c r="I30" s="256">
        <v>2020</v>
      </c>
      <c r="J30" s="256">
        <v>0</v>
      </c>
      <c r="K30" s="249"/>
      <c r="L30" s="260"/>
      <c r="M30" s="260"/>
      <c r="N30" s="624" t="s">
        <v>265</v>
      </c>
      <c r="O30" s="624"/>
      <c r="P30" s="255">
        <v>2990</v>
      </c>
      <c r="Q30" s="255">
        <v>0</v>
      </c>
      <c r="R30" s="251" t="s">
        <v>262</v>
      </c>
      <c r="S30" s="255">
        <v>2640</v>
      </c>
      <c r="T30" s="255">
        <v>0</v>
      </c>
      <c r="U30" s="249" t="s">
        <v>156</v>
      </c>
      <c r="V30" s="361">
        <f>SUM(V25:V29)</f>
        <v>2340</v>
      </c>
      <c r="W30" s="367">
        <f>SUM(W25:W29)</f>
        <v>0</v>
      </c>
      <c r="X30" s="264"/>
    </row>
    <row r="31" spans="1:24" ht="20.25" customHeight="1">
      <c r="A31" s="264"/>
      <c r="B31" s="253" t="s">
        <v>264</v>
      </c>
      <c r="C31" s="252">
        <v>1830</v>
      </c>
      <c r="D31" s="252">
        <v>0</v>
      </c>
      <c r="E31" s="248" t="s">
        <v>158</v>
      </c>
      <c r="F31" s="358">
        <f>SUM(F27:F30)</f>
        <v>5660</v>
      </c>
      <c r="G31" s="358">
        <f>SUM(G27:G30)</f>
        <v>0</v>
      </c>
      <c r="H31" s="270"/>
      <c r="I31" s="256"/>
      <c r="J31" s="256"/>
      <c r="K31" s="269"/>
      <c r="L31" s="260"/>
      <c r="M31" s="260"/>
      <c r="N31" s="624" t="s">
        <v>263</v>
      </c>
      <c r="O31" s="624"/>
      <c r="P31" s="260">
        <v>1770</v>
      </c>
      <c r="Q31" s="260">
        <v>0</v>
      </c>
      <c r="R31" s="248" t="s">
        <v>257</v>
      </c>
      <c r="S31" s="255">
        <v>1390</v>
      </c>
      <c r="T31" s="255">
        <v>0</v>
      </c>
      <c r="U31" s="617" t="s">
        <v>261</v>
      </c>
      <c r="V31" s="618"/>
      <c r="W31" s="619"/>
      <c r="X31" s="264"/>
    </row>
    <row r="32" spans="1:24" ht="20.25" customHeight="1">
      <c r="A32" s="264"/>
      <c r="B32" s="253" t="s">
        <v>260</v>
      </c>
      <c r="C32" s="252">
        <v>1710</v>
      </c>
      <c r="D32" s="252">
        <v>0</v>
      </c>
      <c r="E32" s="625" t="s">
        <v>259</v>
      </c>
      <c r="F32" s="626"/>
      <c r="G32" s="627"/>
      <c r="H32" s="270"/>
      <c r="I32" s="252"/>
      <c r="J32" s="252"/>
      <c r="K32" s="269"/>
      <c r="L32" s="260"/>
      <c r="M32" s="260"/>
      <c r="N32" s="604" t="s">
        <v>258</v>
      </c>
      <c r="O32" s="604"/>
      <c r="P32" s="252">
        <v>2270</v>
      </c>
      <c r="Q32" s="252">
        <v>0</v>
      </c>
      <c r="R32" s="248" t="s">
        <v>254</v>
      </c>
      <c r="S32" s="255">
        <v>2210</v>
      </c>
      <c r="T32" s="255">
        <v>0</v>
      </c>
      <c r="U32" s="620"/>
      <c r="V32" s="621"/>
      <c r="W32" s="622"/>
      <c r="X32" s="264"/>
    </row>
    <row r="33" spans="1:26" ht="20.25" customHeight="1">
      <c r="A33" s="244"/>
      <c r="B33" s="253" t="s">
        <v>256</v>
      </c>
      <c r="C33" s="252">
        <v>1230</v>
      </c>
      <c r="D33" s="252">
        <v>0</v>
      </c>
      <c r="E33" s="628"/>
      <c r="F33" s="629"/>
      <c r="G33" s="630"/>
      <c r="H33" s="248" t="s">
        <v>158</v>
      </c>
      <c r="I33" s="361">
        <f>SUM(I25:I32)</f>
        <v>9210</v>
      </c>
      <c r="J33" s="361">
        <f>SUM(J25:J32)</f>
        <v>0</v>
      </c>
      <c r="K33" s="248" t="s">
        <v>158</v>
      </c>
      <c r="L33" s="361">
        <f>SUM(L26:L32)</f>
        <v>4860</v>
      </c>
      <c r="M33" s="361">
        <f>SUM(M26:M32)</f>
        <v>0</v>
      </c>
      <c r="N33" s="604" t="s">
        <v>255</v>
      </c>
      <c r="O33" s="604"/>
      <c r="P33" s="252">
        <v>2400</v>
      </c>
      <c r="Q33" s="252">
        <v>0</v>
      </c>
      <c r="R33" s="248" t="s">
        <v>247</v>
      </c>
      <c r="S33" s="252">
        <v>1590</v>
      </c>
      <c r="T33" s="252">
        <v>0</v>
      </c>
      <c r="U33" s="248" t="s">
        <v>253</v>
      </c>
      <c r="V33" s="258">
        <v>550</v>
      </c>
      <c r="W33" s="259">
        <v>0</v>
      </c>
      <c r="X33" s="264"/>
    </row>
    <row r="34" spans="1:26" ht="20.25" customHeight="1">
      <c r="A34" s="244"/>
      <c r="B34" s="253" t="s">
        <v>252</v>
      </c>
      <c r="C34" s="252">
        <v>1900</v>
      </c>
      <c r="D34" s="252">
        <v>0</v>
      </c>
      <c r="E34" s="271" t="s">
        <v>251</v>
      </c>
      <c r="F34" s="252">
        <v>2770</v>
      </c>
      <c r="G34" s="252">
        <v>0</v>
      </c>
      <c r="H34" s="605" t="s">
        <v>250</v>
      </c>
      <c r="I34" s="606"/>
      <c r="J34" s="607"/>
      <c r="K34" s="599" t="s">
        <v>249</v>
      </c>
      <c r="L34" s="599"/>
      <c r="M34" s="599"/>
      <c r="N34" s="604" t="s">
        <v>248</v>
      </c>
      <c r="O34" s="604"/>
      <c r="P34" s="256">
        <v>2080</v>
      </c>
      <c r="Q34" s="256">
        <v>0</v>
      </c>
      <c r="R34" s="248" t="s">
        <v>244</v>
      </c>
      <c r="S34" s="255">
        <v>1020</v>
      </c>
      <c r="T34" s="255">
        <v>0</v>
      </c>
      <c r="U34" s="248"/>
      <c r="V34" s="255"/>
      <c r="W34" s="259"/>
      <c r="X34" s="264"/>
    </row>
    <row r="35" spans="1:26" ht="20.25" customHeight="1">
      <c r="A35" s="272"/>
      <c r="B35" s="273" t="s">
        <v>246</v>
      </c>
      <c r="C35" s="252">
        <v>1580</v>
      </c>
      <c r="D35" s="252">
        <v>0</v>
      </c>
      <c r="E35" s="271" t="s">
        <v>245</v>
      </c>
      <c r="F35" s="252">
        <v>1680</v>
      </c>
      <c r="G35" s="252">
        <v>0</v>
      </c>
      <c r="H35" s="608"/>
      <c r="I35" s="609"/>
      <c r="J35" s="610"/>
      <c r="K35" s="599"/>
      <c r="L35" s="599"/>
      <c r="M35" s="599"/>
      <c r="N35" s="604" t="s">
        <v>778</v>
      </c>
      <c r="O35" s="604"/>
      <c r="P35" s="255">
        <v>730</v>
      </c>
      <c r="Q35" s="255">
        <v>0</v>
      </c>
      <c r="R35" s="248" t="s">
        <v>238</v>
      </c>
      <c r="S35" s="256">
        <v>560</v>
      </c>
      <c r="T35" s="256">
        <v>0</v>
      </c>
      <c r="U35" s="248" t="s">
        <v>156</v>
      </c>
      <c r="V35" s="361">
        <f>SUM(V33)</f>
        <v>550</v>
      </c>
      <c r="W35" s="367">
        <f>SUM(W33)</f>
        <v>0</v>
      </c>
      <c r="X35" s="264"/>
    </row>
    <row r="36" spans="1:26" ht="20.25" customHeight="1">
      <c r="A36" s="272"/>
      <c r="B36" s="273" t="s">
        <v>243</v>
      </c>
      <c r="C36" s="252">
        <v>840</v>
      </c>
      <c r="D36" s="252">
        <v>0</v>
      </c>
      <c r="E36" s="271" t="s">
        <v>242</v>
      </c>
      <c r="F36" s="252">
        <v>1570</v>
      </c>
      <c r="G36" s="252">
        <v>0</v>
      </c>
      <c r="H36" s="270" t="s">
        <v>241</v>
      </c>
      <c r="I36" s="260">
        <v>1510</v>
      </c>
      <c r="J36" s="260">
        <v>0</v>
      </c>
      <c r="K36" s="248" t="s">
        <v>240</v>
      </c>
      <c r="L36" s="252">
        <v>2250</v>
      </c>
      <c r="M36" s="252">
        <v>0</v>
      </c>
      <c r="N36" s="604" t="s">
        <v>239</v>
      </c>
      <c r="O36" s="604"/>
      <c r="P36" s="255">
        <v>1230</v>
      </c>
      <c r="Q36" s="255">
        <v>0</v>
      </c>
      <c r="R36" s="248" t="s">
        <v>827</v>
      </c>
      <c r="S36" s="252">
        <v>1370</v>
      </c>
      <c r="T36" s="252">
        <v>0</v>
      </c>
      <c r="U36" s="605" t="s">
        <v>237</v>
      </c>
      <c r="V36" s="606"/>
      <c r="W36" s="632"/>
      <c r="X36" s="264"/>
    </row>
    <row r="37" spans="1:26" ht="20.25" customHeight="1">
      <c r="A37" s="272"/>
      <c r="B37" s="273" t="s">
        <v>236</v>
      </c>
      <c r="C37" s="252">
        <v>2560</v>
      </c>
      <c r="D37" s="252">
        <v>0</v>
      </c>
      <c r="E37" s="248"/>
      <c r="F37" s="256"/>
      <c r="G37" s="256"/>
      <c r="H37" s="248" t="s">
        <v>235</v>
      </c>
      <c r="I37" s="252">
        <v>2670</v>
      </c>
      <c r="J37" s="252">
        <v>0</v>
      </c>
      <c r="K37" s="248" t="s">
        <v>234</v>
      </c>
      <c r="L37" s="252">
        <v>900</v>
      </c>
      <c r="M37" s="252">
        <v>0</v>
      </c>
      <c r="N37" s="611" t="s">
        <v>233</v>
      </c>
      <c r="O37" s="612"/>
      <c r="P37" s="256">
        <v>850</v>
      </c>
      <c r="Q37" s="256">
        <v>0</v>
      </c>
      <c r="R37" s="248" t="s">
        <v>229</v>
      </c>
      <c r="S37" s="255">
        <v>1760</v>
      </c>
      <c r="T37" s="255">
        <v>0</v>
      </c>
      <c r="U37" s="608"/>
      <c r="V37" s="609"/>
      <c r="W37" s="633"/>
      <c r="X37" s="264"/>
    </row>
    <row r="38" spans="1:26" ht="20.25" customHeight="1">
      <c r="A38" s="244"/>
      <c r="B38" s="273" t="s">
        <v>232</v>
      </c>
      <c r="C38" s="252">
        <v>4670</v>
      </c>
      <c r="D38" s="252">
        <v>0</v>
      </c>
      <c r="E38" s="248"/>
      <c r="F38" s="256"/>
      <c r="G38" s="256"/>
      <c r="H38" s="251" t="s">
        <v>231</v>
      </c>
      <c r="I38" s="252">
        <v>930</v>
      </c>
      <c r="J38" s="252">
        <v>0</v>
      </c>
      <c r="K38" s="248"/>
      <c r="L38" s="252"/>
      <c r="M38" s="252"/>
      <c r="N38" s="611" t="s">
        <v>230</v>
      </c>
      <c r="O38" s="612"/>
      <c r="P38" s="256">
        <v>1220</v>
      </c>
      <c r="Q38" s="256">
        <v>0</v>
      </c>
      <c r="R38" s="248" t="s">
        <v>225</v>
      </c>
      <c r="S38" s="252">
        <v>880</v>
      </c>
      <c r="T38" s="252">
        <v>0</v>
      </c>
      <c r="U38" s="248" t="s">
        <v>228</v>
      </c>
      <c r="V38" s="258">
        <v>80</v>
      </c>
      <c r="W38" s="259">
        <v>0</v>
      </c>
      <c r="X38" s="264"/>
    </row>
    <row r="39" spans="1:26" ht="20.25" customHeight="1">
      <c r="A39" s="244"/>
      <c r="B39" s="273" t="s">
        <v>227</v>
      </c>
      <c r="C39" s="252">
        <v>2250</v>
      </c>
      <c r="D39" s="252">
        <v>0</v>
      </c>
      <c r="E39" s="248" t="s">
        <v>158</v>
      </c>
      <c r="F39" s="358">
        <f>SUM(F34:F37)</f>
        <v>6020</v>
      </c>
      <c r="G39" s="358">
        <f>SUM(G34:G37)</f>
        <v>0</v>
      </c>
      <c r="H39" s="248"/>
      <c r="I39" s="252"/>
      <c r="J39" s="252"/>
      <c r="K39" s="248"/>
      <c r="L39" s="274"/>
      <c r="M39" s="274"/>
      <c r="N39" s="602" t="s">
        <v>226</v>
      </c>
      <c r="O39" s="603"/>
      <c r="P39" s="255">
        <v>670</v>
      </c>
      <c r="Q39" s="255">
        <v>0</v>
      </c>
      <c r="R39" s="248"/>
      <c r="S39" s="252"/>
      <c r="T39" s="252"/>
      <c r="U39" s="249" t="s">
        <v>224</v>
      </c>
      <c r="V39" s="275">
        <v>220</v>
      </c>
      <c r="W39" s="257">
        <v>0</v>
      </c>
      <c r="X39" s="264"/>
    </row>
    <row r="40" spans="1:26" ht="20.25" customHeight="1">
      <c r="A40" s="244"/>
      <c r="B40" s="273" t="s">
        <v>223</v>
      </c>
      <c r="C40" s="252">
        <v>2420</v>
      </c>
      <c r="D40" s="252">
        <v>0</v>
      </c>
      <c r="E40" s="599" t="s">
        <v>222</v>
      </c>
      <c r="F40" s="599"/>
      <c r="G40" s="599"/>
      <c r="H40" s="248" t="s">
        <v>158</v>
      </c>
      <c r="I40" s="360">
        <f>SUM(I36:I38)</f>
        <v>5110</v>
      </c>
      <c r="J40" s="360">
        <f>SUM(J36:J38)</f>
        <v>0</v>
      </c>
      <c r="K40" s="248" t="s">
        <v>156</v>
      </c>
      <c r="L40" s="360">
        <f>SUM(L36:L37)</f>
        <v>3150</v>
      </c>
      <c r="M40" s="360">
        <f>SUM(M36:M37)</f>
        <v>0</v>
      </c>
      <c r="N40" s="602"/>
      <c r="O40" s="603"/>
      <c r="P40" s="255"/>
      <c r="Q40" s="255"/>
      <c r="R40" s="248"/>
      <c r="S40" s="252"/>
      <c r="T40" s="252"/>
      <c r="U40" s="249" t="s">
        <v>221</v>
      </c>
      <c r="V40" s="275">
        <v>260</v>
      </c>
      <c r="W40" s="257">
        <v>0</v>
      </c>
      <c r="X40" s="264"/>
    </row>
    <row r="41" spans="1:26" ht="20.25" customHeight="1">
      <c r="A41" s="244"/>
      <c r="B41" s="273" t="s">
        <v>220</v>
      </c>
      <c r="C41" s="252">
        <v>1040</v>
      </c>
      <c r="D41" s="252">
        <v>0</v>
      </c>
      <c r="E41" s="599"/>
      <c r="F41" s="599"/>
      <c r="G41" s="599"/>
      <c r="H41" s="605" t="s">
        <v>219</v>
      </c>
      <c r="I41" s="606"/>
      <c r="J41" s="607"/>
      <c r="K41" s="599" t="s">
        <v>218</v>
      </c>
      <c r="L41" s="599"/>
      <c r="M41" s="599"/>
      <c r="N41" s="602"/>
      <c r="O41" s="603"/>
      <c r="P41" s="255"/>
      <c r="Q41" s="255"/>
      <c r="R41" s="248"/>
      <c r="S41" s="252"/>
      <c r="T41" s="252"/>
      <c r="U41" s="249" t="s">
        <v>217</v>
      </c>
      <c r="V41" s="275">
        <v>150</v>
      </c>
      <c r="W41" s="257">
        <v>0</v>
      </c>
      <c r="X41" s="264"/>
    </row>
    <row r="42" spans="1:26" ht="20.25" customHeight="1">
      <c r="A42" s="244"/>
      <c r="B42" s="273" t="s">
        <v>216</v>
      </c>
      <c r="C42" s="252">
        <v>1360</v>
      </c>
      <c r="D42" s="252">
        <v>0</v>
      </c>
      <c r="E42" s="248" t="s">
        <v>215</v>
      </c>
      <c r="F42" s="252">
        <v>3920</v>
      </c>
      <c r="G42" s="252">
        <v>0</v>
      </c>
      <c r="H42" s="608"/>
      <c r="I42" s="609"/>
      <c r="J42" s="610"/>
      <c r="K42" s="599"/>
      <c r="L42" s="599"/>
      <c r="M42" s="599"/>
      <c r="N42" s="631" t="s">
        <v>156</v>
      </c>
      <c r="O42" s="631"/>
      <c r="P42" s="363">
        <f>SUM(P30:P41)</f>
        <v>16210</v>
      </c>
      <c r="Q42" s="363">
        <f>SUM(Q30:Q41)</f>
        <v>0</v>
      </c>
      <c r="R42" s="248"/>
      <c r="S42" s="252"/>
      <c r="T42" s="252"/>
      <c r="U42" s="249" t="s">
        <v>214</v>
      </c>
      <c r="V42" s="275">
        <v>130</v>
      </c>
      <c r="W42" s="257">
        <v>0</v>
      </c>
      <c r="X42" s="264"/>
    </row>
    <row r="43" spans="1:26" ht="20.25" customHeight="1">
      <c r="A43" s="244"/>
      <c r="B43" s="273" t="s">
        <v>213</v>
      </c>
      <c r="C43" s="260">
        <v>3200</v>
      </c>
      <c r="D43" s="260">
        <v>0</v>
      </c>
      <c r="E43" s="248"/>
      <c r="F43" s="252"/>
      <c r="G43" s="252"/>
      <c r="H43" s="251" t="s">
        <v>212</v>
      </c>
      <c r="I43" s="252">
        <v>3770</v>
      </c>
      <c r="J43" s="252">
        <v>0</v>
      </c>
      <c r="K43" s="249" t="s">
        <v>211</v>
      </c>
      <c r="L43" s="252">
        <v>2270</v>
      </c>
      <c r="M43" s="252">
        <v>0</v>
      </c>
      <c r="N43" s="623" t="s">
        <v>210</v>
      </c>
      <c r="O43" s="623"/>
      <c r="P43" s="623"/>
      <c r="Q43" s="623"/>
      <c r="R43" s="251" t="s">
        <v>156</v>
      </c>
      <c r="S43" s="361">
        <f>SUM(S29:S42)</f>
        <v>13950</v>
      </c>
      <c r="T43" s="361">
        <f>SUM(T29:T42)</f>
        <v>0</v>
      </c>
      <c r="U43" s="248" t="s">
        <v>209</v>
      </c>
      <c r="V43" s="258">
        <v>200</v>
      </c>
      <c r="W43" s="259">
        <v>0</v>
      </c>
      <c r="X43" s="264"/>
      <c r="Y43" s="276"/>
      <c r="Z43" s="277"/>
    </row>
    <row r="44" spans="1:26" ht="20.25" customHeight="1">
      <c r="A44" s="244"/>
      <c r="B44" s="273" t="s">
        <v>208</v>
      </c>
      <c r="C44" s="260">
        <v>2150</v>
      </c>
      <c r="D44" s="260">
        <v>0</v>
      </c>
      <c r="E44" s="248"/>
      <c r="F44" s="252"/>
      <c r="G44" s="252"/>
      <c r="H44" s="248" t="s">
        <v>207</v>
      </c>
      <c r="I44" s="252">
        <v>3280</v>
      </c>
      <c r="J44" s="252">
        <v>0</v>
      </c>
      <c r="K44" s="249" t="s">
        <v>206</v>
      </c>
      <c r="L44" s="260">
        <v>1570</v>
      </c>
      <c r="M44" s="260">
        <v>0</v>
      </c>
      <c r="N44" s="623"/>
      <c r="O44" s="623"/>
      <c r="P44" s="623"/>
      <c r="Q44" s="623"/>
      <c r="R44" s="599" t="s">
        <v>205</v>
      </c>
      <c r="S44" s="599"/>
      <c r="T44" s="599"/>
      <c r="U44" s="248" t="s">
        <v>204</v>
      </c>
      <c r="V44" s="258">
        <v>150</v>
      </c>
      <c r="W44" s="259">
        <v>0</v>
      </c>
      <c r="X44" s="264"/>
    </row>
    <row r="45" spans="1:26" ht="20.25" customHeight="1">
      <c r="A45" s="244"/>
      <c r="B45" s="273" t="s">
        <v>979</v>
      </c>
      <c r="C45" s="252">
        <v>1800</v>
      </c>
      <c r="D45" s="252">
        <v>0</v>
      </c>
      <c r="E45" s="251" t="s">
        <v>158</v>
      </c>
      <c r="F45" s="358">
        <f>SUM(F42:F44)</f>
        <v>3920</v>
      </c>
      <c r="G45" s="358">
        <f>SUM(G42:G44)</f>
        <v>0</v>
      </c>
      <c r="H45" s="248" t="s">
        <v>202</v>
      </c>
      <c r="I45" s="256">
        <v>1660</v>
      </c>
      <c r="J45" s="256">
        <v>0</v>
      </c>
      <c r="K45" s="249" t="s">
        <v>201</v>
      </c>
      <c r="L45" s="260">
        <v>1400</v>
      </c>
      <c r="M45" s="260">
        <v>0</v>
      </c>
      <c r="N45" s="602" t="s">
        <v>200</v>
      </c>
      <c r="O45" s="603"/>
      <c r="P45" s="255">
        <v>1610</v>
      </c>
      <c r="Q45" s="255">
        <v>0</v>
      </c>
      <c r="R45" s="599"/>
      <c r="S45" s="599"/>
      <c r="T45" s="599"/>
      <c r="U45" s="248" t="s">
        <v>199</v>
      </c>
      <c r="V45" s="252">
        <v>110</v>
      </c>
      <c r="W45" s="262">
        <v>0</v>
      </c>
      <c r="X45" s="264"/>
    </row>
    <row r="46" spans="1:26" ht="20.25" customHeight="1">
      <c r="A46" s="244"/>
      <c r="B46" s="480" t="s">
        <v>203</v>
      </c>
      <c r="C46" s="479" t="s">
        <v>972</v>
      </c>
      <c r="D46" s="252">
        <v>0</v>
      </c>
      <c r="E46" s="599" t="s">
        <v>198</v>
      </c>
      <c r="F46" s="599"/>
      <c r="G46" s="599"/>
      <c r="H46" s="248" t="s">
        <v>197</v>
      </c>
      <c r="I46" s="256">
        <v>100</v>
      </c>
      <c r="J46" s="256">
        <v>0</v>
      </c>
      <c r="K46" s="249" t="s">
        <v>196</v>
      </c>
      <c r="L46" s="260">
        <v>1670</v>
      </c>
      <c r="M46" s="260">
        <v>0</v>
      </c>
      <c r="N46" s="278"/>
      <c r="O46" s="279"/>
      <c r="P46" s="255"/>
      <c r="Q46" s="255"/>
      <c r="R46" s="248" t="s">
        <v>195</v>
      </c>
      <c r="S46" s="252">
        <v>1060</v>
      </c>
      <c r="T46" s="252">
        <v>0</v>
      </c>
      <c r="U46" s="248"/>
      <c r="V46" s="255"/>
      <c r="W46" s="259"/>
      <c r="X46" s="264"/>
    </row>
    <row r="47" spans="1:26" ht="20.25" customHeight="1">
      <c r="A47" s="244"/>
      <c r="B47" s="273" t="s">
        <v>194</v>
      </c>
      <c r="C47" s="252">
        <v>3470</v>
      </c>
      <c r="D47" s="252">
        <v>0</v>
      </c>
      <c r="E47" s="599"/>
      <c r="F47" s="599"/>
      <c r="G47" s="599"/>
      <c r="H47" s="248" t="s">
        <v>193</v>
      </c>
      <c r="I47" s="256">
        <v>1430</v>
      </c>
      <c r="J47" s="256">
        <v>0</v>
      </c>
      <c r="K47" s="249" t="s">
        <v>192</v>
      </c>
      <c r="L47" s="255">
        <v>1100</v>
      </c>
      <c r="M47" s="255">
        <v>0</v>
      </c>
      <c r="N47" s="604" t="s">
        <v>156</v>
      </c>
      <c r="O47" s="604"/>
      <c r="P47" s="358">
        <f>SUM(P45:P46)</f>
        <v>1610</v>
      </c>
      <c r="Q47" s="358">
        <f>SUM(Q45:Q46)</f>
        <v>0</v>
      </c>
      <c r="R47" s="251" t="s">
        <v>191</v>
      </c>
      <c r="S47" s="256">
        <v>920</v>
      </c>
      <c r="T47" s="256">
        <v>0</v>
      </c>
      <c r="U47" s="248" t="s">
        <v>156</v>
      </c>
      <c r="V47" s="360">
        <f>SUM(V38:V46)</f>
        <v>1300</v>
      </c>
      <c r="W47" s="368">
        <f>SUM(W38:W46)</f>
        <v>0</v>
      </c>
      <c r="X47" s="264"/>
    </row>
    <row r="48" spans="1:26" ht="20.25" customHeight="1">
      <c r="A48" s="244"/>
      <c r="B48" s="273" t="s">
        <v>190</v>
      </c>
      <c r="C48" s="255">
        <v>2020</v>
      </c>
      <c r="D48" s="255">
        <v>0</v>
      </c>
      <c r="E48" s="248" t="s">
        <v>189</v>
      </c>
      <c r="F48" s="252">
        <v>3200</v>
      </c>
      <c r="G48" s="252">
        <v>0</v>
      </c>
      <c r="H48" s="249" t="s">
        <v>188</v>
      </c>
      <c r="I48" s="256">
        <v>1170</v>
      </c>
      <c r="J48" s="256">
        <v>0</v>
      </c>
      <c r="K48" s="280"/>
      <c r="L48" s="281"/>
      <c r="M48" s="281"/>
      <c r="N48" s="599" t="s">
        <v>187</v>
      </c>
      <c r="O48" s="599"/>
      <c r="P48" s="599"/>
      <c r="Q48" s="599"/>
      <c r="R48" s="248" t="s">
        <v>186</v>
      </c>
      <c r="S48" s="260">
        <v>450</v>
      </c>
      <c r="T48" s="260">
        <v>0</v>
      </c>
      <c r="U48" s="248"/>
      <c r="V48" s="255"/>
      <c r="W48" s="259"/>
      <c r="X48" s="264"/>
    </row>
    <row r="49" spans="1:24" ht="20.25" customHeight="1">
      <c r="A49" s="264"/>
      <c r="B49" s="273" t="s">
        <v>185</v>
      </c>
      <c r="C49" s="255">
        <v>620</v>
      </c>
      <c r="D49" s="255">
        <v>0</v>
      </c>
      <c r="E49" s="249" t="s">
        <v>184</v>
      </c>
      <c r="F49" s="252">
        <v>2210</v>
      </c>
      <c r="G49" s="252">
        <v>0</v>
      </c>
      <c r="H49" s="248" t="s">
        <v>183</v>
      </c>
      <c r="I49" s="256">
        <v>1800</v>
      </c>
      <c r="J49" s="256">
        <v>0</v>
      </c>
      <c r="K49" s="280"/>
      <c r="L49" s="281"/>
      <c r="M49" s="281"/>
      <c r="N49" s="599"/>
      <c r="O49" s="599"/>
      <c r="P49" s="599"/>
      <c r="Q49" s="599"/>
      <c r="R49" s="248" t="s">
        <v>182</v>
      </c>
      <c r="S49" s="256">
        <v>900</v>
      </c>
      <c r="T49" s="256">
        <v>0</v>
      </c>
      <c r="U49" s="248"/>
      <c r="V49" s="282"/>
      <c r="W49" s="283"/>
      <c r="X49" s="264"/>
    </row>
    <row r="50" spans="1:24" ht="20.25" customHeight="1">
      <c r="A50" s="264"/>
      <c r="B50" s="284" t="s">
        <v>181</v>
      </c>
      <c r="C50" s="285">
        <v>1970</v>
      </c>
      <c r="D50" s="285">
        <v>0</v>
      </c>
      <c r="E50" s="478" t="s">
        <v>973</v>
      </c>
      <c r="F50" s="479" t="s">
        <v>972</v>
      </c>
      <c r="G50" s="256">
        <v>0</v>
      </c>
      <c r="H50" s="248" t="s">
        <v>180</v>
      </c>
      <c r="I50" s="256">
        <v>970</v>
      </c>
      <c r="J50" s="256">
        <v>0</v>
      </c>
      <c r="K50" s="248" t="s">
        <v>158</v>
      </c>
      <c r="L50" s="361">
        <f>SUM(L43:L49)</f>
        <v>8010</v>
      </c>
      <c r="M50" s="361">
        <f>SUM(M43:M49)</f>
        <v>0</v>
      </c>
      <c r="N50" s="604" t="s">
        <v>179</v>
      </c>
      <c r="O50" s="604"/>
      <c r="P50" s="255">
        <v>2040</v>
      </c>
      <c r="Q50" s="255">
        <v>0</v>
      </c>
      <c r="R50" s="248" t="s">
        <v>178</v>
      </c>
      <c r="S50" s="255">
        <v>330</v>
      </c>
      <c r="T50" s="255">
        <v>0</v>
      </c>
      <c r="U50" s="248"/>
      <c r="V50" s="282"/>
      <c r="W50" s="283"/>
      <c r="X50" s="264"/>
    </row>
    <row r="51" spans="1:24" ht="20.25" customHeight="1">
      <c r="A51" s="264"/>
      <c r="B51" s="284" t="s">
        <v>177</v>
      </c>
      <c r="C51" s="285">
        <v>1600</v>
      </c>
      <c r="D51" s="285">
        <v>0</v>
      </c>
      <c r="E51" s="478" t="s">
        <v>974</v>
      </c>
      <c r="F51" s="479" t="s">
        <v>972</v>
      </c>
      <c r="G51" s="256">
        <v>0</v>
      </c>
      <c r="H51" s="248" t="s">
        <v>175</v>
      </c>
      <c r="I51" s="256">
        <v>670</v>
      </c>
      <c r="J51" s="256">
        <v>0</v>
      </c>
      <c r="K51" s="599" t="s">
        <v>174</v>
      </c>
      <c r="L51" s="599"/>
      <c r="M51" s="599"/>
      <c r="N51" s="637" t="s">
        <v>173</v>
      </c>
      <c r="O51" s="637"/>
      <c r="P51" s="281">
        <v>2330</v>
      </c>
      <c r="Q51" s="281">
        <v>0</v>
      </c>
      <c r="R51" s="248" t="s">
        <v>172</v>
      </c>
      <c r="S51" s="255">
        <v>1860</v>
      </c>
      <c r="T51" s="255">
        <v>0</v>
      </c>
      <c r="U51" s="267"/>
      <c r="V51" s="267"/>
      <c r="W51" s="286"/>
      <c r="X51" s="264"/>
    </row>
    <row r="52" spans="1:24" ht="20.25" customHeight="1">
      <c r="A52" s="264"/>
      <c r="B52" s="253" t="s">
        <v>171</v>
      </c>
      <c r="C52" s="252">
        <v>1540</v>
      </c>
      <c r="D52" s="252">
        <v>0</v>
      </c>
      <c r="E52" s="249" t="s">
        <v>962</v>
      </c>
      <c r="F52" s="260">
        <v>3350</v>
      </c>
      <c r="G52" s="260"/>
      <c r="H52" s="249" t="s">
        <v>169</v>
      </c>
      <c r="I52" s="254">
        <v>70</v>
      </c>
      <c r="J52" s="254">
        <v>0</v>
      </c>
      <c r="K52" s="599"/>
      <c r="L52" s="599"/>
      <c r="M52" s="599"/>
      <c r="N52" s="604" t="s">
        <v>168</v>
      </c>
      <c r="O52" s="604"/>
      <c r="P52" s="255">
        <v>620</v>
      </c>
      <c r="Q52" s="255">
        <v>0</v>
      </c>
      <c r="R52" s="248" t="s">
        <v>167</v>
      </c>
      <c r="S52" s="252">
        <v>440</v>
      </c>
      <c r="T52" s="252">
        <v>0</v>
      </c>
      <c r="U52" s="248" t="s">
        <v>166</v>
      </c>
      <c r="V52" s="287">
        <f>F23</f>
        <v>90170</v>
      </c>
      <c r="W52" s="288">
        <f>G23</f>
        <v>0</v>
      </c>
      <c r="X52" s="264"/>
    </row>
    <row r="53" spans="1:24" ht="20.25" customHeight="1">
      <c r="A53" s="264"/>
      <c r="B53" s="253" t="s">
        <v>165</v>
      </c>
      <c r="C53" s="252">
        <v>1020</v>
      </c>
      <c r="D53" s="252">
        <v>0</v>
      </c>
      <c r="E53" s="249"/>
      <c r="F53" s="260"/>
      <c r="G53" s="260"/>
      <c r="H53" s="249" t="s">
        <v>164</v>
      </c>
      <c r="I53" s="289">
        <v>60</v>
      </c>
      <c r="J53" s="289">
        <v>0</v>
      </c>
      <c r="K53" s="248" t="s">
        <v>163</v>
      </c>
      <c r="L53" s="252">
        <v>40</v>
      </c>
      <c r="M53" s="252">
        <v>0</v>
      </c>
      <c r="N53" s="637" t="s">
        <v>162</v>
      </c>
      <c r="O53" s="637"/>
      <c r="P53" s="281">
        <v>630</v>
      </c>
      <c r="Q53" s="281">
        <v>0</v>
      </c>
      <c r="R53" s="248"/>
      <c r="S53" s="252"/>
      <c r="T53" s="252"/>
      <c r="U53" s="248" t="s">
        <v>161</v>
      </c>
      <c r="V53" s="290">
        <f>F31+F39+F45+F55+I22+I33+I40+L17+L23+L33+L40+L50+L55+P15+P27+P42+P47+P55+S18+S26+S43+S55+V17+V22+V30</f>
        <v>150600</v>
      </c>
      <c r="W53" s="291">
        <f>G31+G39+G45+G55+J22+J33+J40+M17+M23+M33+M40+M50+M55+Q15+Q27+Q42+Q47+Q55+T18+T26+T43+T55+W17+W22+W30</f>
        <v>0</v>
      </c>
      <c r="X53" s="264"/>
    </row>
    <row r="54" spans="1:24" ht="19.5" customHeight="1">
      <c r="A54" s="264"/>
      <c r="B54" s="253" t="s">
        <v>847</v>
      </c>
      <c r="C54" s="252">
        <v>2450</v>
      </c>
      <c r="D54" s="252">
        <v>0</v>
      </c>
      <c r="E54" s="249"/>
      <c r="F54" s="255"/>
      <c r="G54" s="255"/>
      <c r="H54" s="249" t="s">
        <v>160</v>
      </c>
      <c r="I54" s="289">
        <v>40</v>
      </c>
      <c r="J54" s="289">
        <v>0</v>
      </c>
      <c r="K54" s="248"/>
      <c r="L54" s="252"/>
      <c r="M54" s="252"/>
      <c r="N54" s="604"/>
      <c r="O54" s="604"/>
      <c r="P54" s="255"/>
      <c r="Q54" s="255"/>
      <c r="R54" s="248"/>
      <c r="S54" s="255"/>
      <c r="T54" s="255"/>
      <c r="U54" s="248" t="s">
        <v>159</v>
      </c>
      <c r="V54" s="290">
        <f>V47+V35</f>
        <v>1850</v>
      </c>
      <c r="W54" s="291">
        <f>W47+W35</f>
        <v>0</v>
      </c>
      <c r="X54" s="264"/>
    </row>
    <row r="55" spans="1:24" ht="19.5" customHeight="1" thickBot="1">
      <c r="A55" s="264"/>
      <c r="B55" s="407" t="s">
        <v>773</v>
      </c>
      <c r="C55" s="408">
        <v>2190</v>
      </c>
      <c r="D55" s="292">
        <v>0</v>
      </c>
      <c r="E55" s="293" t="s">
        <v>158</v>
      </c>
      <c r="F55" s="359">
        <f>SUM(F48:F54)</f>
        <v>8760</v>
      </c>
      <c r="G55" s="359">
        <f>SUM(G48:G54)</f>
        <v>0</v>
      </c>
      <c r="H55" s="295" t="s">
        <v>157</v>
      </c>
      <c r="I55" s="294">
        <v>60</v>
      </c>
      <c r="J55" s="294">
        <v>0</v>
      </c>
      <c r="K55" s="296" t="s">
        <v>156</v>
      </c>
      <c r="L55" s="362">
        <f>SUM(L53:L54)</f>
        <v>40</v>
      </c>
      <c r="M55" s="362">
        <f>SUM(M53:M54)</f>
        <v>0</v>
      </c>
      <c r="N55" s="634" t="s">
        <v>156</v>
      </c>
      <c r="O55" s="634"/>
      <c r="P55" s="359">
        <f>SUM(P50:P53)</f>
        <v>5620</v>
      </c>
      <c r="Q55" s="359">
        <f>SUM(Q50:Q53)</f>
        <v>0</v>
      </c>
      <c r="R55" s="296" t="s">
        <v>155</v>
      </c>
      <c r="S55" s="364">
        <f>SUM(S46:S54)</f>
        <v>5960</v>
      </c>
      <c r="T55" s="364">
        <f>SUM(T46:T54)</f>
        <v>0</v>
      </c>
      <c r="U55" s="296" t="s">
        <v>154</v>
      </c>
      <c r="V55" s="297">
        <f>V52+V53+V54</f>
        <v>242620</v>
      </c>
      <c r="W55" s="298">
        <f>W52+W53+W54</f>
        <v>0</v>
      </c>
      <c r="X55" s="264"/>
    </row>
    <row r="56" spans="1:24" s="300" customFormat="1" ht="17.25">
      <c r="A56" s="299"/>
      <c r="B56" s="635" t="s">
        <v>984</v>
      </c>
      <c r="C56" s="635"/>
      <c r="D56" s="635"/>
      <c r="E56" s="635"/>
      <c r="F56" s="635"/>
      <c r="G56" s="635"/>
      <c r="H56" s="635"/>
      <c r="I56" s="635"/>
      <c r="J56" s="635"/>
      <c r="K56" s="635"/>
      <c r="L56" s="635"/>
      <c r="M56" s="635"/>
      <c r="N56" s="635"/>
      <c r="O56" s="635"/>
      <c r="P56" s="635"/>
      <c r="Q56" s="635"/>
      <c r="R56" s="635"/>
      <c r="S56" s="635"/>
      <c r="T56" s="635"/>
      <c r="U56" s="635"/>
      <c r="V56" s="635"/>
      <c r="W56" s="635"/>
      <c r="X56" s="299"/>
    </row>
    <row r="57" spans="1:24" s="300" customFormat="1" ht="17.25">
      <c r="A57" s="299"/>
      <c r="B57" s="638" t="s">
        <v>981</v>
      </c>
      <c r="C57" s="638"/>
      <c r="D57" s="638"/>
      <c r="E57" s="638"/>
      <c r="F57" s="638"/>
      <c r="G57" s="638"/>
      <c r="H57" s="638"/>
      <c r="I57" s="638"/>
      <c r="J57" s="638"/>
      <c r="K57" s="638"/>
      <c r="L57" s="638"/>
      <c r="M57" s="638"/>
      <c r="N57" s="638"/>
      <c r="O57" s="638"/>
      <c r="P57" s="638"/>
      <c r="Q57" s="638"/>
      <c r="R57" s="638"/>
      <c r="S57" s="638"/>
      <c r="T57" s="638"/>
      <c r="U57" s="638"/>
      <c r="V57" s="638"/>
      <c r="W57" s="638"/>
      <c r="X57" s="299"/>
    </row>
    <row r="58" spans="1:24" s="300" customFormat="1" ht="15.95" customHeight="1">
      <c r="A58" s="299"/>
      <c r="B58" s="301" t="s">
        <v>153</v>
      </c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636" t="s">
        <v>152</v>
      </c>
      <c r="N58" s="636"/>
      <c r="O58" s="636"/>
      <c r="P58" s="636"/>
      <c r="Q58" s="636"/>
      <c r="R58" s="636"/>
      <c r="S58" s="636"/>
      <c r="T58" s="636"/>
      <c r="U58" s="636"/>
      <c r="V58" s="636"/>
      <c r="W58" s="636"/>
    </row>
    <row r="59" spans="1:24" s="300" customFormat="1" ht="15.95" customHeight="1">
      <c r="A59" s="299"/>
      <c r="B59" s="301" t="s">
        <v>151</v>
      </c>
      <c r="C59" s="301"/>
      <c r="D59" s="301"/>
      <c r="E59" s="302"/>
      <c r="F59" s="302"/>
      <c r="G59" s="302"/>
      <c r="H59" s="301"/>
      <c r="I59" s="301"/>
      <c r="J59" s="301"/>
      <c r="K59" s="301"/>
      <c r="L59" s="301"/>
      <c r="M59" s="301"/>
      <c r="N59" s="303"/>
      <c r="O59" s="303"/>
      <c r="P59" s="301"/>
      <c r="Q59" s="301"/>
      <c r="R59" s="301"/>
      <c r="S59" s="301"/>
      <c r="T59" s="301"/>
      <c r="U59" s="304"/>
      <c r="V59" s="301"/>
      <c r="W59" s="301"/>
      <c r="X59" s="299"/>
    </row>
    <row r="60" spans="1:24" ht="15">
      <c r="A60" s="264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305"/>
      <c r="O60" s="305"/>
      <c r="P60" s="244"/>
      <c r="Q60" s="244"/>
      <c r="R60" s="244"/>
      <c r="S60" s="244"/>
      <c r="T60" s="244"/>
      <c r="U60" s="244"/>
      <c r="V60" s="244"/>
      <c r="W60" s="244"/>
      <c r="X60" s="264"/>
    </row>
    <row r="61" spans="1:24" ht="15">
      <c r="A61" s="264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305"/>
      <c r="O61" s="305"/>
      <c r="P61" s="244"/>
      <c r="Q61" s="244"/>
      <c r="R61" s="244"/>
      <c r="S61" s="244"/>
      <c r="T61" s="244"/>
      <c r="U61" s="244"/>
      <c r="V61" s="244"/>
      <c r="W61" s="244"/>
      <c r="X61" s="264"/>
    </row>
    <row r="62" spans="1:24">
      <c r="A62" s="264"/>
      <c r="B62" s="244"/>
      <c r="C62" s="244"/>
      <c r="D62" s="244"/>
      <c r="E62" s="244"/>
      <c r="F62" s="244"/>
      <c r="G62" s="244"/>
      <c r="H62" s="244"/>
      <c r="I62" s="244"/>
      <c r="J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64"/>
    </row>
    <row r="63" spans="1:24">
      <c r="A63" s="264"/>
      <c r="B63" s="244"/>
      <c r="C63" s="244"/>
      <c r="D63" s="244"/>
      <c r="E63" s="244"/>
      <c r="F63" s="244"/>
      <c r="G63" s="244"/>
      <c r="H63" s="244"/>
      <c r="I63" s="244"/>
      <c r="J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64"/>
    </row>
    <row r="64" spans="1:24">
      <c r="A64" s="264"/>
      <c r="B64" s="244"/>
      <c r="C64" s="244"/>
      <c r="D64" s="244"/>
      <c r="E64" s="244"/>
      <c r="F64" s="244"/>
      <c r="G64" s="244"/>
      <c r="H64" s="244"/>
      <c r="I64" s="244"/>
      <c r="J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64"/>
    </row>
    <row r="65" spans="1:24">
      <c r="A65" s="264"/>
      <c r="C65" s="244"/>
      <c r="D65" s="244"/>
      <c r="E65" s="244"/>
      <c r="F65" s="244"/>
      <c r="G65" s="244"/>
      <c r="H65" s="244"/>
      <c r="I65" s="244"/>
      <c r="J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64"/>
    </row>
  </sheetData>
  <mergeCells count="89">
    <mergeCell ref="N54:O54"/>
    <mergeCell ref="N55:O55"/>
    <mergeCell ref="B56:W56"/>
    <mergeCell ref="M58:W58"/>
    <mergeCell ref="N48:Q49"/>
    <mergeCell ref="N50:O50"/>
    <mergeCell ref="K51:M52"/>
    <mergeCell ref="N51:O51"/>
    <mergeCell ref="N52:O52"/>
    <mergeCell ref="N53:O53"/>
    <mergeCell ref="B57:W57"/>
    <mergeCell ref="N43:Q44"/>
    <mergeCell ref="R44:T45"/>
    <mergeCell ref="N45:O45"/>
    <mergeCell ref="E46:G47"/>
    <mergeCell ref="N47:O47"/>
    <mergeCell ref="N36:O36"/>
    <mergeCell ref="U36:W37"/>
    <mergeCell ref="N37:O37"/>
    <mergeCell ref="N38:O38"/>
    <mergeCell ref="N39:O39"/>
    <mergeCell ref="E40:G41"/>
    <mergeCell ref="N40:O40"/>
    <mergeCell ref="H41:J42"/>
    <mergeCell ref="K41:M42"/>
    <mergeCell ref="N41:O41"/>
    <mergeCell ref="N42:O42"/>
    <mergeCell ref="E32:G33"/>
    <mergeCell ref="N32:O32"/>
    <mergeCell ref="N33:O33"/>
    <mergeCell ref="H34:J35"/>
    <mergeCell ref="K34:M35"/>
    <mergeCell ref="N34:O34"/>
    <mergeCell ref="N35:O35"/>
    <mergeCell ref="U31:W32"/>
    <mergeCell ref="H23:J24"/>
    <mergeCell ref="N23:O23"/>
    <mergeCell ref="U23:W24"/>
    <mergeCell ref="K24:M25"/>
    <mergeCell ref="N24:O24"/>
    <mergeCell ref="N27:O27"/>
    <mergeCell ref="R27:T28"/>
    <mergeCell ref="N28:Q29"/>
    <mergeCell ref="N30:O30"/>
    <mergeCell ref="N31:O31"/>
    <mergeCell ref="E25:G26"/>
    <mergeCell ref="N25:O25"/>
    <mergeCell ref="N26:O26"/>
    <mergeCell ref="U18:W19"/>
    <mergeCell ref="N19:O19"/>
    <mergeCell ref="R19:T20"/>
    <mergeCell ref="N20:O20"/>
    <mergeCell ref="N21:O21"/>
    <mergeCell ref="N22:O22"/>
    <mergeCell ref="K18:M19"/>
    <mergeCell ref="N18:O18"/>
    <mergeCell ref="N12:O12"/>
    <mergeCell ref="N13:O13"/>
    <mergeCell ref="N14:O14"/>
    <mergeCell ref="N15:O15"/>
    <mergeCell ref="N16:Q17"/>
    <mergeCell ref="B10:D10"/>
    <mergeCell ref="H10:J11"/>
    <mergeCell ref="N10:Q11"/>
    <mergeCell ref="R10:T11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U9:W9"/>
    <mergeCell ref="Q4:S6"/>
    <mergeCell ref="Q7:S9"/>
    <mergeCell ref="D4:F5"/>
    <mergeCell ref="G4:I5"/>
    <mergeCell ref="J4:O5"/>
    <mergeCell ref="P4:P9"/>
    <mergeCell ref="J8:O9"/>
  </mergeCells>
  <phoneticPr fontId="42"/>
  <conditionalFormatting sqref="V20:W20">
    <cfRule type="cellIs" dxfId="162" priority="5" stopIfTrue="1" operator="greaterThan">
      <formula>U20</formula>
    </cfRule>
  </conditionalFormatting>
  <conditionalFormatting sqref="V33:W33">
    <cfRule type="cellIs" dxfId="161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topLeftCell="A10" zoomScale="60" zoomScaleNormal="60" workbookViewId="0">
      <selection activeCell="G39" sqref="G39"/>
    </sheetView>
  </sheetViews>
  <sheetFormatPr defaultColWidth="2.625" defaultRowHeight="13.5"/>
  <cols>
    <col min="1" max="1" width="2.625" style="14" customWidth="1"/>
    <col min="2" max="2" width="3.625" style="171" customWidth="1"/>
    <col min="3" max="3" width="14" style="14" customWidth="1"/>
    <col min="4" max="4" width="10.25" style="14" customWidth="1"/>
    <col min="5" max="5" width="10.875" style="14" customWidth="1"/>
    <col min="6" max="6" width="3.625" style="171" customWidth="1"/>
    <col min="7" max="7" width="14.25" style="14" customWidth="1"/>
    <col min="8" max="9" width="10.5" style="14" customWidth="1"/>
    <col min="10" max="10" width="3.625" style="171" customWidth="1"/>
    <col min="11" max="11" width="14.5" style="14" customWidth="1"/>
    <col min="12" max="12" width="10.375" style="14" customWidth="1"/>
    <col min="13" max="13" width="10.5" style="14" customWidth="1"/>
    <col min="14" max="14" width="3.625" style="171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71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71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45" customHeight="1" thickBot="1">
      <c r="A1" s="68"/>
      <c r="B1" s="639">
        <f>入力画面!C10</f>
        <v>0</v>
      </c>
      <c r="C1" s="639"/>
      <c r="D1" s="639"/>
      <c r="E1" s="639"/>
      <c r="F1" s="639"/>
      <c r="G1" s="639"/>
      <c r="H1" s="649" t="s">
        <v>696</v>
      </c>
      <c r="I1" s="649"/>
      <c r="J1" s="649"/>
      <c r="K1" s="649"/>
      <c r="L1" s="649"/>
      <c r="M1" s="649"/>
      <c r="N1" s="649"/>
      <c r="O1" s="649"/>
      <c r="P1" s="649"/>
      <c r="Q1" s="649"/>
      <c r="R1" s="176"/>
      <c r="S1" s="69"/>
      <c r="W1" s="179"/>
      <c r="X1" s="648" t="s">
        <v>983</v>
      </c>
      <c r="Y1" s="648"/>
      <c r="Z1" s="648"/>
    </row>
    <row r="2" spans="1:26" ht="12.75" customHeight="1">
      <c r="B2" s="677" t="s">
        <v>360</v>
      </c>
      <c r="C2" s="678"/>
      <c r="D2" s="678"/>
      <c r="E2" s="653" t="s">
        <v>359</v>
      </c>
      <c r="F2" s="654"/>
      <c r="G2" s="693"/>
      <c r="H2" s="653" t="s">
        <v>358</v>
      </c>
      <c r="I2" s="654"/>
      <c r="J2" s="654"/>
      <c r="K2" s="693"/>
      <c r="L2" s="653" t="s">
        <v>357</v>
      </c>
      <c r="M2" s="654"/>
      <c r="N2" s="654"/>
      <c r="O2" s="654"/>
      <c r="P2" s="654"/>
      <c r="Q2" s="690" t="s">
        <v>356</v>
      </c>
      <c r="R2" s="713">
        <f>入力画面!C12</f>
        <v>0</v>
      </c>
      <c r="S2" s="714"/>
      <c r="T2" s="714"/>
      <c r="U2" s="715"/>
      <c r="V2" s="690" t="s">
        <v>692</v>
      </c>
      <c r="W2" s="664" t="s">
        <v>688</v>
      </c>
      <c r="X2" s="665"/>
      <c r="Y2" s="665"/>
      <c r="Z2" s="666"/>
    </row>
    <row r="3" spans="1:26" ht="14.25" customHeight="1">
      <c r="B3" s="679"/>
      <c r="C3" s="680"/>
      <c r="D3" s="680"/>
      <c r="E3" s="655"/>
      <c r="F3" s="656"/>
      <c r="G3" s="697"/>
      <c r="H3" s="694"/>
      <c r="I3" s="695"/>
      <c r="J3" s="695"/>
      <c r="K3" s="696"/>
      <c r="L3" s="655"/>
      <c r="M3" s="656"/>
      <c r="N3" s="656"/>
      <c r="O3" s="656"/>
      <c r="P3" s="656"/>
      <c r="Q3" s="691"/>
      <c r="R3" s="671"/>
      <c r="S3" s="672"/>
      <c r="T3" s="672"/>
      <c r="U3" s="673"/>
      <c r="V3" s="691"/>
      <c r="W3" s="667"/>
      <c r="X3" s="645"/>
      <c r="Y3" s="645"/>
      <c r="Z3" s="646"/>
    </row>
    <row r="4" spans="1:26" ht="16.5" customHeight="1">
      <c r="B4" s="681">
        <f>入力画面!C4</f>
        <v>0</v>
      </c>
      <c r="C4" s="682"/>
      <c r="D4" s="683"/>
      <c r="E4" s="707">
        <f>入力画面!B4</f>
        <v>0</v>
      </c>
      <c r="F4" s="708"/>
      <c r="G4" s="709"/>
      <c r="H4" s="716">
        <f>Z52</f>
        <v>0</v>
      </c>
      <c r="I4" s="682"/>
      <c r="J4" s="682"/>
      <c r="K4" s="683"/>
      <c r="L4" s="657">
        <f>入力画面!C6</f>
        <v>0</v>
      </c>
      <c r="M4" s="658"/>
      <c r="N4" s="658"/>
      <c r="O4" s="658"/>
      <c r="P4" s="658"/>
      <c r="Q4" s="691"/>
      <c r="R4" s="671"/>
      <c r="S4" s="672"/>
      <c r="T4" s="672"/>
      <c r="U4" s="673"/>
      <c r="V4" s="691"/>
      <c r="W4" s="661" t="s">
        <v>689</v>
      </c>
      <c r="X4" s="645"/>
      <c r="Y4" s="645"/>
      <c r="Z4" s="646"/>
    </row>
    <row r="5" spans="1:26" ht="16.5" customHeight="1">
      <c r="B5" s="684"/>
      <c r="C5" s="685"/>
      <c r="D5" s="686"/>
      <c r="E5" s="707"/>
      <c r="F5" s="708"/>
      <c r="G5" s="709"/>
      <c r="H5" s="717"/>
      <c r="I5" s="685"/>
      <c r="J5" s="685"/>
      <c r="K5" s="686"/>
      <c r="L5" s="659"/>
      <c r="M5" s="660"/>
      <c r="N5" s="660"/>
      <c r="O5" s="660"/>
      <c r="P5" s="660"/>
      <c r="Q5" s="691"/>
      <c r="R5" s="671">
        <f>入力画面!C13</f>
        <v>0</v>
      </c>
      <c r="S5" s="672"/>
      <c r="T5" s="672"/>
      <c r="U5" s="673"/>
      <c r="V5" s="691"/>
      <c r="W5" s="644" t="s">
        <v>755</v>
      </c>
      <c r="X5" s="645"/>
      <c r="Y5" s="645"/>
      <c r="Z5" s="646"/>
    </row>
    <row r="6" spans="1:26" ht="16.5" customHeight="1">
      <c r="B6" s="684"/>
      <c r="C6" s="685"/>
      <c r="D6" s="686"/>
      <c r="E6" s="707"/>
      <c r="F6" s="708"/>
      <c r="G6" s="709"/>
      <c r="H6" s="717"/>
      <c r="I6" s="685"/>
      <c r="J6" s="685"/>
      <c r="K6" s="686"/>
      <c r="L6" s="719">
        <f>入力画面!C8</f>
        <v>0</v>
      </c>
      <c r="M6" s="660"/>
      <c r="N6" s="660"/>
      <c r="O6" s="660"/>
      <c r="P6" s="660"/>
      <c r="Q6" s="691"/>
      <c r="R6" s="671"/>
      <c r="S6" s="672"/>
      <c r="T6" s="672"/>
      <c r="U6" s="673"/>
      <c r="V6" s="691"/>
      <c r="W6" s="644" t="s">
        <v>690</v>
      </c>
      <c r="X6" s="645"/>
      <c r="Y6" s="645"/>
      <c r="Z6" s="646"/>
    </row>
    <row r="7" spans="1:26" ht="16.5" customHeight="1">
      <c r="B7" s="687"/>
      <c r="C7" s="688"/>
      <c r="D7" s="689"/>
      <c r="E7" s="710"/>
      <c r="F7" s="711"/>
      <c r="G7" s="712"/>
      <c r="H7" s="718"/>
      <c r="I7" s="688"/>
      <c r="J7" s="688"/>
      <c r="K7" s="689"/>
      <c r="L7" s="720"/>
      <c r="M7" s="721"/>
      <c r="N7" s="721"/>
      <c r="O7" s="721"/>
      <c r="P7" s="721"/>
      <c r="Q7" s="692"/>
      <c r="R7" s="674"/>
      <c r="S7" s="675"/>
      <c r="T7" s="675"/>
      <c r="U7" s="676"/>
      <c r="V7" s="692"/>
      <c r="W7" s="650" t="s">
        <v>691</v>
      </c>
      <c r="X7" s="651"/>
      <c r="Y7" s="651"/>
      <c r="Z7" s="652"/>
    </row>
    <row r="8" spans="1:26" ht="22.5" customHeight="1">
      <c r="B8" s="668" t="s">
        <v>350</v>
      </c>
      <c r="C8" s="669"/>
      <c r="D8" s="669"/>
      <c r="E8" s="670"/>
      <c r="F8" s="416"/>
      <c r="G8" s="722" t="s">
        <v>848</v>
      </c>
      <c r="H8" s="722"/>
      <c r="I8" s="723"/>
      <c r="J8" s="423"/>
      <c r="K8" s="732" t="s">
        <v>855</v>
      </c>
      <c r="L8" s="732"/>
      <c r="M8" s="746"/>
      <c r="N8" s="423"/>
      <c r="O8" s="732" t="s">
        <v>861</v>
      </c>
      <c r="P8" s="732"/>
      <c r="Q8" s="746"/>
      <c r="R8" s="726"/>
      <c r="S8" s="728" t="s">
        <v>102</v>
      </c>
      <c r="T8" s="728"/>
      <c r="U8" s="728"/>
      <c r="V8" s="729"/>
      <c r="W8" s="423"/>
      <c r="X8" s="732" t="s">
        <v>680</v>
      </c>
      <c r="Y8" s="732"/>
      <c r="Z8" s="733"/>
    </row>
    <row r="9" spans="1:26" ht="22.5" customHeight="1">
      <c r="B9" s="71"/>
      <c r="C9" s="72" t="s">
        <v>344</v>
      </c>
      <c r="D9" s="72" t="s">
        <v>343</v>
      </c>
      <c r="E9" s="72" t="s">
        <v>342</v>
      </c>
      <c r="F9" s="417"/>
      <c r="G9" s="724"/>
      <c r="H9" s="724"/>
      <c r="I9" s="725"/>
      <c r="J9" s="424"/>
      <c r="K9" s="734"/>
      <c r="L9" s="734"/>
      <c r="M9" s="747"/>
      <c r="N9" s="424"/>
      <c r="O9" s="734"/>
      <c r="P9" s="734"/>
      <c r="Q9" s="747"/>
      <c r="R9" s="727"/>
      <c r="S9" s="730"/>
      <c r="T9" s="730"/>
      <c r="U9" s="730"/>
      <c r="V9" s="731"/>
      <c r="W9" s="424"/>
      <c r="X9" s="734"/>
      <c r="Y9" s="734"/>
      <c r="Z9" s="735"/>
    </row>
    <row r="10" spans="1:26" ht="20.25" customHeight="1">
      <c r="B10" s="172" t="s">
        <v>361</v>
      </c>
      <c r="C10" s="317" t="s">
        <v>362</v>
      </c>
      <c r="D10" s="311">
        <v>200</v>
      </c>
      <c r="E10" s="311">
        <v>0</v>
      </c>
      <c r="F10" s="332" t="s">
        <v>674</v>
      </c>
      <c r="G10" s="315" t="s">
        <v>396</v>
      </c>
      <c r="H10" s="205">
        <v>70</v>
      </c>
      <c r="I10" s="205">
        <v>0</v>
      </c>
      <c r="J10" s="169" t="s">
        <v>674</v>
      </c>
      <c r="K10" s="314" t="s">
        <v>406</v>
      </c>
      <c r="L10" s="308">
        <v>50</v>
      </c>
      <c r="M10" s="308">
        <v>0</v>
      </c>
      <c r="N10" s="169" t="s">
        <v>674</v>
      </c>
      <c r="O10" s="314" t="s">
        <v>677</v>
      </c>
      <c r="P10" s="308">
        <v>10</v>
      </c>
      <c r="Q10" s="308">
        <v>0</v>
      </c>
      <c r="R10" s="138" t="s">
        <v>364</v>
      </c>
      <c r="S10" s="315" t="s">
        <v>407</v>
      </c>
      <c r="T10" s="308">
        <v>10</v>
      </c>
      <c r="U10" s="642">
        <v>0</v>
      </c>
      <c r="V10" s="647"/>
      <c r="W10" s="138" t="s">
        <v>364</v>
      </c>
      <c r="X10" s="317" t="s">
        <v>134</v>
      </c>
      <c r="Y10" s="311">
        <v>40</v>
      </c>
      <c r="Z10" s="354">
        <v>0</v>
      </c>
    </row>
    <row r="11" spans="1:26" ht="20.25" customHeight="1">
      <c r="B11" s="172" t="s">
        <v>361</v>
      </c>
      <c r="C11" s="76" t="s">
        <v>368</v>
      </c>
      <c r="D11" s="311">
        <v>450</v>
      </c>
      <c r="E11" s="311">
        <v>0</v>
      </c>
      <c r="F11" s="332" t="s">
        <v>674</v>
      </c>
      <c r="G11" s="315" t="s">
        <v>399</v>
      </c>
      <c r="H11" s="205">
        <v>70</v>
      </c>
      <c r="I11" s="205">
        <v>0</v>
      </c>
      <c r="J11" s="169" t="s">
        <v>674</v>
      </c>
      <c r="K11" s="314" t="s">
        <v>400</v>
      </c>
      <c r="L11" s="308">
        <v>90</v>
      </c>
      <c r="M11" s="195">
        <v>0</v>
      </c>
      <c r="N11" s="169"/>
      <c r="O11" s="314"/>
      <c r="P11" s="205"/>
      <c r="Q11" s="205"/>
      <c r="R11" s="138" t="s">
        <v>364</v>
      </c>
      <c r="S11" s="315" t="s">
        <v>411</v>
      </c>
      <c r="T11" s="308">
        <v>40</v>
      </c>
      <c r="U11" s="642">
        <v>0</v>
      </c>
      <c r="V11" s="647"/>
      <c r="W11" s="138"/>
      <c r="X11" s="317"/>
      <c r="Y11" s="311"/>
      <c r="Z11" s="354"/>
    </row>
    <row r="12" spans="1:26" ht="20.25" customHeight="1">
      <c r="B12" s="172" t="s">
        <v>361</v>
      </c>
      <c r="C12" s="317" t="s">
        <v>956</v>
      </c>
      <c r="D12" s="308">
        <v>280</v>
      </c>
      <c r="E12" s="308">
        <v>0</v>
      </c>
      <c r="F12" s="332" t="s">
        <v>364</v>
      </c>
      <c r="G12" s="315" t="s">
        <v>403</v>
      </c>
      <c r="H12" s="205">
        <v>30</v>
      </c>
      <c r="I12" s="205">
        <v>0</v>
      </c>
      <c r="J12" s="169" t="s">
        <v>364</v>
      </c>
      <c r="K12" s="314" t="s">
        <v>404</v>
      </c>
      <c r="L12" s="308">
        <v>30</v>
      </c>
      <c r="M12" s="308">
        <v>0</v>
      </c>
      <c r="N12" s="412"/>
      <c r="O12" s="409" t="s">
        <v>849</v>
      </c>
      <c r="P12" s="308">
        <f>SUM(P10:P11)</f>
        <v>10</v>
      </c>
      <c r="Q12" s="308">
        <f>SUM(Q10:Q11)</f>
        <v>0</v>
      </c>
      <c r="R12" s="138" t="s">
        <v>364</v>
      </c>
      <c r="S12" s="82" t="s">
        <v>413</v>
      </c>
      <c r="T12" s="308">
        <v>40</v>
      </c>
      <c r="U12" s="642">
        <v>0</v>
      </c>
      <c r="V12" s="647"/>
      <c r="W12" s="412"/>
      <c r="X12" s="409" t="s">
        <v>849</v>
      </c>
      <c r="Y12" s="194">
        <f>SUM(Y10)</f>
        <v>40</v>
      </c>
      <c r="Z12" s="199">
        <f>SUM(Z10)</f>
        <v>0</v>
      </c>
    </row>
    <row r="13" spans="1:26" ht="20.25" customHeight="1">
      <c r="B13" s="172" t="s">
        <v>361</v>
      </c>
      <c r="C13" s="317" t="s">
        <v>957</v>
      </c>
      <c r="D13" s="308">
        <v>450</v>
      </c>
      <c r="E13" s="308">
        <v>0</v>
      </c>
      <c r="F13" s="418"/>
      <c r="G13" s="410" t="s">
        <v>849</v>
      </c>
      <c r="H13" s="204">
        <f>SUM(H10:H12)</f>
        <v>170</v>
      </c>
      <c r="I13" s="204">
        <f>SUM(I10:I12)</f>
        <v>0</v>
      </c>
      <c r="J13" s="412"/>
      <c r="K13" s="409" t="s">
        <v>849</v>
      </c>
      <c r="L13" s="308">
        <f>SUM(L10:L12)</f>
        <v>170</v>
      </c>
      <c r="M13" s="308">
        <f>SUM(M10:M12)</f>
        <v>0</v>
      </c>
      <c r="N13" s="423"/>
      <c r="O13" s="736" t="s">
        <v>863</v>
      </c>
      <c r="P13" s="736"/>
      <c r="Q13" s="748"/>
      <c r="R13" s="169" t="s">
        <v>364</v>
      </c>
      <c r="S13" s="82" t="s">
        <v>106</v>
      </c>
      <c r="T13" s="308">
        <v>20</v>
      </c>
      <c r="U13" s="642">
        <v>0</v>
      </c>
      <c r="V13" s="647"/>
      <c r="W13" s="423"/>
      <c r="X13" s="736" t="s">
        <v>791</v>
      </c>
      <c r="Y13" s="736"/>
      <c r="Z13" s="737"/>
    </row>
    <row r="14" spans="1:26" ht="20.25" customHeight="1">
      <c r="B14" s="172" t="s">
        <v>361</v>
      </c>
      <c r="C14" s="317" t="s">
        <v>376</v>
      </c>
      <c r="D14" s="308">
        <v>150</v>
      </c>
      <c r="E14" s="308">
        <v>0</v>
      </c>
      <c r="F14" s="419"/>
      <c r="G14" s="744" t="s">
        <v>850</v>
      </c>
      <c r="H14" s="744"/>
      <c r="I14" s="745"/>
      <c r="J14" s="423"/>
      <c r="K14" s="736" t="s">
        <v>856</v>
      </c>
      <c r="L14" s="736"/>
      <c r="M14" s="748"/>
      <c r="N14" s="424"/>
      <c r="O14" s="734"/>
      <c r="P14" s="734"/>
      <c r="Q14" s="747"/>
      <c r="R14" s="330"/>
      <c r="S14" s="426"/>
      <c r="T14" s="308"/>
      <c r="U14" s="642"/>
      <c r="V14" s="647"/>
      <c r="W14" s="424"/>
      <c r="X14" s="734"/>
      <c r="Y14" s="734"/>
      <c r="Z14" s="735"/>
    </row>
    <row r="15" spans="1:26" ht="20.25" customHeight="1">
      <c r="B15" s="172" t="s">
        <v>361</v>
      </c>
      <c r="C15" s="317" t="s">
        <v>958</v>
      </c>
      <c r="D15" s="308">
        <v>440</v>
      </c>
      <c r="E15" s="308">
        <v>0</v>
      </c>
      <c r="F15" s="417"/>
      <c r="G15" s="724"/>
      <c r="H15" s="724"/>
      <c r="I15" s="725"/>
      <c r="J15" s="424"/>
      <c r="K15" s="734"/>
      <c r="L15" s="734"/>
      <c r="M15" s="747"/>
      <c r="N15" s="169" t="s">
        <v>674</v>
      </c>
      <c r="O15" s="315" t="s">
        <v>477</v>
      </c>
      <c r="P15" s="207">
        <v>100</v>
      </c>
      <c r="Q15" s="207">
        <v>0</v>
      </c>
      <c r="R15" s="412"/>
      <c r="S15" s="409" t="s">
        <v>866</v>
      </c>
      <c r="T15" s="194">
        <f>SUM(T10:T13)</f>
        <v>110</v>
      </c>
      <c r="U15" s="642">
        <f>SUM(U10:V13)</f>
        <v>0</v>
      </c>
      <c r="V15" s="647"/>
      <c r="W15" s="138" t="s">
        <v>364</v>
      </c>
      <c r="X15" s="317" t="s">
        <v>136</v>
      </c>
      <c r="Y15" s="308">
        <v>10</v>
      </c>
      <c r="Z15" s="199">
        <v>0</v>
      </c>
    </row>
    <row r="16" spans="1:26" ht="20.25" customHeight="1">
      <c r="B16" s="172" t="s">
        <v>361</v>
      </c>
      <c r="C16" s="76" t="s">
        <v>787</v>
      </c>
      <c r="D16" s="308">
        <v>270</v>
      </c>
      <c r="E16" s="308">
        <v>0</v>
      </c>
      <c r="F16" s="333" t="s">
        <v>364</v>
      </c>
      <c r="G16" s="314" t="s">
        <v>10</v>
      </c>
      <c r="H16" s="205">
        <v>130</v>
      </c>
      <c r="I16" s="205">
        <v>0</v>
      </c>
      <c r="J16" s="169" t="s">
        <v>674</v>
      </c>
      <c r="K16" s="317" t="s">
        <v>6</v>
      </c>
      <c r="L16" s="311">
        <v>150</v>
      </c>
      <c r="M16" s="311">
        <v>0</v>
      </c>
      <c r="N16" s="169" t="s">
        <v>674</v>
      </c>
      <c r="O16" s="315" t="s">
        <v>479</v>
      </c>
      <c r="P16" s="207">
        <v>150</v>
      </c>
      <c r="Q16" s="207">
        <v>0</v>
      </c>
      <c r="R16" s="738"/>
      <c r="S16" s="739" t="s">
        <v>107</v>
      </c>
      <c r="T16" s="739"/>
      <c r="U16" s="739"/>
      <c r="V16" s="740"/>
      <c r="W16" s="138" t="s">
        <v>364</v>
      </c>
      <c r="X16" s="317" t="s">
        <v>137</v>
      </c>
      <c r="Y16" s="308">
        <v>20</v>
      </c>
      <c r="Z16" s="199">
        <v>0</v>
      </c>
    </row>
    <row r="17" spans="2:27" ht="20.25" customHeight="1">
      <c r="B17" s="173"/>
      <c r="C17" s="76"/>
      <c r="D17" s="308"/>
      <c r="E17" s="308"/>
      <c r="F17" s="333" t="s">
        <v>364</v>
      </c>
      <c r="G17" s="314" t="s">
        <v>11</v>
      </c>
      <c r="H17" s="205">
        <v>40</v>
      </c>
      <c r="I17" s="205">
        <v>0</v>
      </c>
      <c r="J17" s="169" t="s">
        <v>674</v>
      </c>
      <c r="K17" s="317" t="s">
        <v>31</v>
      </c>
      <c r="L17" s="311">
        <v>160</v>
      </c>
      <c r="M17" s="311">
        <v>0</v>
      </c>
      <c r="N17" s="169" t="s">
        <v>674</v>
      </c>
      <c r="O17" s="315" t="s">
        <v>480</v>
      </c>
      <c r="P17" s="205">
        <v>90</v>
      </c>
      <c r="Q17" s="205">
        <v>0</v>
      </c>
      <c r="R17" s="727"/>
      <c r="S17" s="730"/>
      <c r="T17" s="730"/>
      <c r="U17" s="730"/>
      <c r="V17" s="731"/>
      <c r="W17" s="138" t="s">
        <v>364</v>
      </c>
      <c r="X17" s="317" t="s">
        <v>138</v>
      </c>
      <c r="Y17" s="308">
        <v>30</v>
      </c>
      <c r="Z17" s="199">
        <v>0</v>
      </c>
    </row>
    <row r="18" spans="2:27" ht="20.25" customHeight="1">
      <c r="B18" s="173" t="s">
        <v>790</v>
      </c>
      <c r="C18" s="76" t="s">
        <v>792</v>
      </c>
      <c r="D18" s="308">
        <v>80</v>
      </c>
      <c r="E18" s="308">
        <v>0</v>
      </c>
      <c r="F18" s="333" t="s">
        <v>674</v>
      </c>
      <c r="G18" s="75" t="s">
        <v>672</v>
      </c>
      <c r="H18" s="308">
        <v>40</v>
      </c>
      <c r="I18" s="308">
        <v>0</v>
      </c>
      <c r="J18" s="169" t="s">
        <v>674</v>
      </c>
      <c r="K18" s="314" t="s">
        <v>32</v>
      </c>
      <c r="L18" s="308">
        <v>60</v>
      </c>
      <c r="M18" s="308">
        <v>0</v>
      </c>
      <c r="N18" s="169" t="s">
        <v>674</v>
      </c>
      <c r="O18" s="315" t="s">
        <v>482</v>
      </c>
      <c r="P18" s="205">
        <v>40</v>
      </c>
      <c r="Q18" s="205">
        <v>0</v>
      </c>
      <c r="R18" s="138" t="s">
        <v>364</v>
      </c>
      <c r="S18" s="315" t="s">
        <v>108</v>
      </c>
      <c r="T18" s="308">
        <v>30</v>
      </c>
      <c r="U18" s="640">
        <v>0</v>
      </c>
      <c r="V18" s="641"/>
      <c r="W18" s="138" t="s">
        <v>364</v>
      </c>
      <c r="X18" s="80" t="s">
        <v>139</v>
      </c>
      <c r="Y18" s="308">
        <v>30</v>
      </c>
      <c r="Z18" s="199">
        <v>0</v>
      </c>
    </row>
    <row r="19" spans="2:27" ht="20.25" customHeight="1">
      <c r="B19" s="173" t="s">
        <v>790</v>
      </c>
      <c r="C19" s="317" t="s">
        <v>793</v>
      </c>
      <c r="D19" s="308">
        <v>110</v>
      </c>
      <c r="E19" s="308">
        <v>0</v>
      </c>
      <c r="F19" s="418"/>
      <c r="G19" s="410" t="s">
        <v>849</v>
      </c>
      <c r="H19" s="194">
        <f>SUM(H16:H18)</f>
        <v>210</v>
      </c>
      <c r="I19" s="194">
        <f>SUM(I16:I18)</f>
        <v>0</v>
      </c>
      <c r="J19" s="138" t="s">
        <v>674</v>
      </c>
      <c r="K19" s="314" t="s">
        <v>33</v>
      </c>
      <c r="L19" s="308">
        <v>10</v>
      </c>
      <c r="M19" s="308">
        <v>0</v>
      </c>
      <c r="N19" s="169" t="s">
        <v>674</v>
      </c>
      <c r="O19" s="315" t="s">
        <v>820</v>
      </c>
      <c r="P19" s="205">
        <v>50</v>
      </c>
      <c r="Q19" s="205">
        <v>0</v>
      </c>
      <c r="R19" s="138" t="s">
        <v>364</v>
      </c>
      <c r="S19" s="315" t="s">
        <v>109</v>
      </c>
      <c r="T19" s="308">
        <v>30</v>
      </c>
      <c r="U19" s="640">
        <v>0</v>
      </c>
      <c r="V19" s="641"/>
      <c r="W19" s="330"/>
      <c r="X19" s="347"/>
      <c r="Y19" s="308"/>
      <c r="Z19" s="199"/>
    </row>
    <row r="20" spans="2:27" ht="20.25" customHeight="1">
      <c r="B20" s="173" t="s">
        <v>790</v>
      </c>
      <c r="C20" s="310" t="s">
        <v>794</v>
      </c>
      <c r="D20" s="204">
        <v>30</v>
      </c>
      <c r="E20" s="204">
        <v>0</v>
      </c>
      <c r="F20" s="419"/>
      <c r="G20" s="744" t="s">
        <v>851</v>
      </c>
      <c r="H20" s="744"/>
      <c r="I20" s="745"/>
      <c r="J20" s="169" t="s">
        <v>674</v>
      </c>
      <c r="K20" s="315" t="s">
        <v>514</v>
      </c>
      <c r="L20" s="207">
        <v>50</v>
      </c>
      <c r="M20" s="207">
        <v>0</v>
      </c>
      <c r="N20" s="169" t="s">
        <v>674</v>
      </c>
      <c r="O20" s="315" t="s">
        <v>426</v>
      </c>
      <c r="P20" s="205">
        <v>50</v>
      </c>
      <c r="Q20" s="205">
        <v>0</v>
      </c>
      <c r="R20" s="138" t="s">
        <v>364</v>
      </c>
      <c r="S20" s="314" t="s">
        <v>110</v>
      </c>
      <c r="T20" s="308">
        <v>10</v>
      </c>
      <c r="U20" s="642">
        <v>0</v>
      </c>
      <c r="V20" s="643"/>
      <c r="W20" s="412"/>
      <c r="X20" s="409" t="s">
        <v>849</v>
      </c>
      <c r="Y20" s="194">
        <f>SUM(Y15:Y18)</f>
        <v>90</v>
      </c>
      <c r="Z20" s="201">
        <f>SUM(Z15:Z18)</f>
        <v>0</v>
      </c>
    </row>
    <row r="21" spans="2:27" ht="20.25" customHeight="1">
      <c r="B21" s="173" t="s">
        <v>790</v>
      </c>
      <c r="C21" s="317" t="s">
        <v>795</v>
      </c>
      <c r="D21" s="308">
        <v>40</v>
      </c>
      <c r="E21" s="308">
        <v>0</v>
      </c>
      <c r="F21" s="417"/>
      <c r="G21" s="724"/>
      <c r="H21" s="724"/>
      <c r="I21" s="725"/>
      <c r="J21" s="77" t="s">
        <v>674</v>
      </c>
      <c r="K21" s="317" t="s">
        <v>34</v>
      </c>
      <c r="L21" s="311">
        <v>30</v>
      </c>
      <c r="M21" s="311">
        <v>0</v>
      </c>
      <c r="N21" s="169" t="s">
        <v>674</v>
      </c>
      <c r="O21" s="315" t="s">
        <v>486</v>
      </c>
      <c r="P21" s="205">
        <v>70</v>
      </c>
      <c r="Q21" s="205">
        <v>0</v>
      </c>
      <c r="R21" s="330"/>
      <c r="S21" s="339"/>
      <c r="T21" s="195"/>
      <c r="U21" s="642"/>
      <c r="V21" s="643"/>
      <c r="W21" s="423"/>
      <c r="X21" s="736" t="s">
        <v>140</v>
      </c>
      <c r="Y21" s="736"/>
      <c r="Z21" s="737"/>
    </row>
    <row r="22" spans="2:27" ht="20.25" customHeight="1">
      <c r="B22" s="173" t="s">
        <v>790</v>
      </c>
      <c r="C22" s="310" t="s">
        <v>796</v>
      </c>
      <c r="D22" s="308">
        <v>50</v>
      </c>
      <c r="E22" s="308">
        <v>0</v>
      </c>
      <c r="F22" s="180" t="s">
        <v>361</v>
      </c>
      <c r="G22" s="314" t="s">
        <v>389</v>
      </c>
      <c r="H22" s="308">
        <v>70</v>
      </c>
      <c r="I22" s="308">
        <v>0</v>
      </c>
      <c r="J22" s="77" t="s">
        <v>674</v>
      </c>
      <c r="K22" s="317" t="s">
        <v>35</v>
      </c>
      <c r="L22" s="311">
        <v>50</v>
      </c>
      <c r="M22" s="311">
        <v>0</v>
      </c>
      <c r="N22" s="328"/>
      <c r="O22" s="356"/>
      <c r="P22" s="337"/>
      <c r="Q22" s="337"/>
      <c r="R22" s="412"/>
      <c r="S22" s="409" t="s">
        <v>866</v>
      </c>
      <c r="T22" s="194">
        <f>SUM(T18:T21)</f>
        <v>70</v>
      </c>
      <c r="U22" s="642">
        <f>SUM(U18:V21)</f>
        <v>0</v>
      </c>
      <c r="V22" s="643"/>
      <c r="W22" s="424"/>
      <c r="X22" s="734"/>
      <c r="Y22" s="734"/>
      <c r="Z22" s="735"/>
    </row>
    <row r="23" spans="2:27" ht="20.25" customHeight="1">
      <c r="B23" s="173" t="s">
        <v>790</v>
      </c>
      <c r="C23" s="317" t="s">
        <v>797</v>
      </c>
      <c r="D23" s="308">
        <v>80</v>
      </c>
      <c r="E23" s="308">
        <v>0</v>
      </c>
      <c r="F23" s="418"/>
      <c r="G23" s="410" t="s">
        <v>849</v>
      </c>
      <c r="H23" s="200">
        <f>SUM(H22:H22)</f>
        <v>70</v>
      </c>
      <c r="I23" s="200">
        <f>SUM(I22:I22)</f>
        <v>0</v>
      </c>
      <c r="J23" s="169" t="s">
        <v>674</v>
      </c>
      <c r="K23" s="314" t="s">
        <v>44</v>
      </c>
      <c r="L23" s="308">
        <v>30</v>
      </c>
      <c r="M23" s="308">
        <v>0</v>
      </c>
      <c r="N23" s="412"/>
      <c r="O23" s="409" t="s">
        <v>849</v>
      </c>
      <c r="P23" s="204">
        <f>SUM(P15:P21)</f>
        <v>550</v>
      </c>
      <c r="Q23" s="204">
        <f>SUM(Q15:Q21)</f>
        <v>0</v>
      </c>
      <c r="R23" s="738"/>
      <c r="S23" s="739" t="s">
        <v>111</v>
      </c>
      <c r="T23" s="739"/>
      <c r="U23" s="739"/>
      <c r="V23" s="740"/>
      <c r="W23" s="170" t="s">
        <v>361</v>
      </c>
      <c r="X23" s="314" t="s">
        <v>681</v>
      </c>
      <c r="Y23" s="194">
        <v>130</v>
      </c>
      <c r="Z23" s="201">
        <v>0</v>
      </c>
    </row>
    <row r="24" spans="2:27" ht="21" customHeight="1">
      <c r="B24" s="173" t="s">
        <v>790</v>
      </c>
      <c r="C24" s="317" t="s">
        <v>798</v>
      </c>
      <c r="D24" s="308">
        <v>40</v>
      </c>
      <c r="E24" s="308">
        <v>0</v>
      </c>
      <c r="F24" s="419"/>
      <c r="G24" s="744" t="s">
        <v>852</v>
      </c>
      <c r="H24" s="744"/>
      <c r="I24" s="745"/>
      <c r="J24" s="169" t="s">
        <v>674</v>
      </c>
      <c r="K24" s="314" t="s">
        <v>45</v>
      </c>
      <c r="L24" s="308">
        <v>30</v>
      </c>
      <c r="M24" s="308">
        <v>0</v>
      </c>
      <c r="N24" s="423"/>
      <c r="O24" s="736" t="s">
        <v>864</v>
      </c>
      <c r="P24" s="736"/>
      <c r="Q24" s="748"/>
      <c r="R24" s="727"/>
      <c r="S24" s="730"/>
      <c r="T24" s="730"/>
      <c r="U24" s="730"/>
      <c r="V24" s="731"/>
      <c r="W24" s="169"/>
      <c r="X24" s="339"/>
      <c r="Y24" s="194"/>
      <c r="Z24" s="324"/>
    </row>
    <row r="25" spans="2:27" ht="21" customHeight="1">
      <c r="B25" s="173" t="s">
        <v>790</v>
      </c>
      <c r="C25" s="317" t="s">
        <v>799</v>
      </c>
      <c r="D25" s="308">
        <v>10</v>
      </c>
      <c r="E25" s="308">
        <v>0</v>
      </c>
      <c r="F25" s="417"/>
      <c r="G25" s="724"/>
      <c r="H25" s="724"/>
      <c r="I25" s="725"/>
      <c r="J25" s="412"/>
      <c r="K25" s="409" t="s">
        <v>849</v>
      </c>
      <c r="L25" s="200">
        <f>SUM(L16:L24)</f>
        <v>570</v>
      </c>
      <c r="M25" s="200">
        <f>SUM(M16:M24)</f>
        <v>0</v>
      </c>
      <c r="N25" s="424"/>
      <c r="O25" s="734"/>
      <c r="P25" s="734"/>
      <c r="Q25" s="747"/>
      <c r="R25" s="177" t="s">
        <v>674</v>
      </c>
      <c r="S25" s="73" t="s">
        <v>788</v>
      </c>
      <c r="T25" s="189">
        <v>10</v>
      </c>
      <c r="U25" s="662">
        <v>0</v>
      </c>
      <c r="V25" s="663"/>
      <c r="W25" s="412"/>
      <c r="X25" s="409" t="s">
        <v>849</v>
      </c>
      <c r="Y25" s="200">
        <f>SUM(Y23)</f>
        <v>130</v>
      </c>
      <c r="Z25" s="210">
        <f>SUM(Z23)</f>
        <v>0</v>
      </c>
      <c r="AA25" s="325"/>
    </row>
    <row r="26" spans="2:27" ht="21" customHeight="1">
      <c r="B26" s="173" t="s">
        <v>790</v>
      </c>
      <c r="C26" s="310" t="s">
        <v>800</v>
      </c>
      <c r="D26" s="204">
        <v>150</v>
      </c>
      <c r="E26" s="204">
        <v>0</v>
      </c>
      <c r="F26" s="334" t="s">
        <v>364</v>
      </c>
      <c r="G26" s="315" t="s">
        <v>416</v>
      </c>
      <c r="H26" s="308">
        <v>40</v>
      </c>
      <c r="I26" s="308">
        <v>0</v>
      </c>
      <c r="J26" s="423"/>
      <c r="K26" s="736" t="s">
        <v>857</v>
      </c>
      <c r="L26" s="736"/>
      <c r="M26" s="748"/>
      <c r="N26" s="138" t="s">
        <v>364</v>
      </c>
      <c r="O26" s="314" t="s">
        <v>85</v>
      </c>
      <c r="P26" s="308">
        <v>140</v>
      </c>
      <c r="Q26" s="308">
        <v>0</v>
      </c>
      <c r="R26" s="177" t="s">
        <v>674</v>
      </c>
      <c r="S26" s="317" t="s">
        <v>112</v>
      </c>
      <c r="T26" s="308">
        <v>110</v>
      </c>
      <c r="U26" s="642">
        <v>0</v>
      </c>
      <c r="V26" s="647"/>
      <c r="W26" s="423"/>
      <c r="X26" s="736" t="s">
        <v>142</v>
      </c>
      <c r="Y26" s="736"/>
      <c r="Z26" s="737"/>
    </row>
    <row r="27" spans="2:27" ht="21" customHeight="1">
      <c r="B27" s="173" t="s">
        <v>790</v>
      </c>
      <c r="C27" s="310" t="s">
        <v>801</v>
      </c>
      <c r="D27" s="204">
        <v>220</v>
      </c>
      <c r="E27" s="204">
        <v>0</v>
      </c>
      <c r="F27" s="334" t="s">
        <v>364</v>
      </c>
      <c r="G27" s="314" t="s">
        <v>418</v>
      </c>
      <c r="H27" s="308">
        <v>50</v>
      </c>
      <c r="I27" s="308">
        <v>0</v>
      </c>
      <c r="J27" s="424"/>
      <c r="K27" s="734"/>
      <c r="L27" s="734"/>
      <c r="M27" s="747"/>
      <c r="N27" s="138" t="s">
        <v>364</v>
      </c>
      <c r="O27" s="314" t="s">
        <v>86</v>
      </c>
      <c r="P27" s="308">
        <v>60</v>
      </c>
      <c r="Q27" s="308">
        <v>0</v>
      </c>
      <c r="R27" s="177" t="s">
        <v>674</v>
      </c>
      <c r="S27" s="317" t="s">
        <v>113</v>
      </c>
      <c r="T27" s="308">
        <v>40</v>
      </c>
      <c r="U27" s="642">
        <v>0</v>
      </c>
      <c r="V27" s="647"/>
      <c r="W27" s="424"/>
      <c r="X27" s="734"/>
      <c r="Y27" s="734"/>
      <c r="Z27" s="735"/>
    </row>
    <row r="28" spans="2:27" ht="21" customHeight="1">
      <c r="B28" s="173" t="s">
        <v>790</v>
      </c>
      <c r="C28" s="326" t="s">
        <v>802</v>
      </c>
      <c r="D28" s="224">
        <v>60</v>
      </c>
      <c r="E28" s="224">
        <v>0</v>
      </c>
      <c r="F28" s="481" t="s">
        <v>364</v>
      </c>
      <c r="G28" s="482" t="s">
        <v>176</v>
      </c>
      <c r="H28" s="483" t="s">
        <v>971</v>
      </c>
      <c r="I28" s="308">
        <v>0</v>
      </c>
      <c r="J28" s="169" t="s">
        <v>674</v>
      </c>
      <c r="K28" s="314" t="s">
        <v>55</v>
      </c>
      <c r="L28" s="308">
        <v>60</v>
      </c>
      <c r="M28" s="308">
        <v>0</v>
      </c>
      <c r="N28" s="138" t="s">
        <v>364</v>
      </c>
      <c r="O28" s="315" t="s">
        <v>87</v>
      </c>
      <c r="P28" s="205">
        <v>120</v>
      </c>
      <c r="Q28" s="205">
        <v>0</v>
      </c>
      <c r="R28" s="177" t="s">
        <v>674</v>
      </c>
      <c r="S28" s="317" t="s">
        <v>114</v>
      </c>
      <c r="T28" s="308">
        <v>70</v>
      </c>
      <c r="U28" s="642">
        <v>0</v>
      </c>
      <c r="V28" s="647"/>
      <c r="W28" s="138" t="s">
        <v>364</v>
      </c>
      <c r="X28" s="473" t="s">
        <v>954</v>
      </c>
      <c r="Y28" s="208">
        <v>20</v>
      </c>
      <c r="Z28" s="211">
        <v>0</v>
      </c>
    </row>
    <row r="29" spans="2:27" ht="21" customHeight="1">
      <c r="B29" s="173" t="s">
        <v>790</v>
      </c>
      <c r="C29" s="326" t="s">
        <v>803</v>
      </c>
      <c r="D29" s="224">
        <v>20</v>
      </c>
      <c r="E29" s="224">
        <v>0</v>
      </c>
      <c r="F29" s="481" t="s">
        <v>364</v>
      </c>
      <c r="G29" s="484" t="s">
        <v>170</v>
      </c>
      <c r="H29" s="483" t="s">
        <v>971</v>
      </c>
      <c r="I29" s="308">
        <v>0</v>
      </c>
      <c r="J29" s="138" t="s">
        <v>364</v>
      </c>
      <c r="K29" s="314" t="s">
        <v>56</v>
      </c>
      <c r="L29" s="308">
        <v>20</v>
      </c>
      <c r="M29" s="308">
        <v>0</v>
      </c>
      <c r="N29" s="138" t="s">
        <v>364</v>
      </c>
      <c r="O29" s="314" t="s">
        <v>88</v>
      </c>
      <c r="P29" s="308">
        <v>100</v>
      </c>
      <c r="Q29" s="308">
        <v>0</v>
      </c>
      <c r="R29" s="177" t="s">
        <v>674</v>
      </c>
      <c r="S29" s="317" t="s">
        <v>115</v>
      </c>
      <c r="T29" s="311">
        <v>40</v>
      </c>
      <c r="U29" s="642">
        <v>0</v>
      </c>
      <c r="V29" s="647"/>
      <c r="W29" s="170" t="s">
        <v>361</v>
      </c>
      <c r="X29" s="75" t="s">
        <v>395</v>
      </c>
      <c r="Y29" s="208">
        <v>60</v>
      </c>
      <c r="Z29" s="211">
        <v>0</v>
      </c>
    </row>
    <row r="30" spans="2:27" ht="21" customHeight="1">
      <c r="B30" s="173" t="s">
        <v>790</v>
      </c>
      <c r="C30" s="326" t="s">
        <v>804</v>
      </c>
      <c r="D30" s="224">
        <v>80</v>
      </c>
      <c r="E30" s="224">
        <v>0</v>
      </c>
      <c r="F30" s="334" t="s">
        <v>364</v>
      </c>
      <c r="G30" s="314" t="s">
        <v>963</v>
      </c>
      <c r="H30" s="308">
        <v>60</v>
      </c>
      <c r="I30" s="308"/>
      <c r="J30" s="170" t="s">
        <v>361</v>
      </c>
      <c r="K30" s="314" t="s">
        <v>675</v>
      </c>
      <c r="L30" s="308">
        <v>30</v>
      </c>
      <c r="M30" s="308">
        <v>0</v>
      </c>
      <c r="N30" s="138" t="s">
        <v>364</v>
      </c>
      <c r="O30" s="314" t="s">
        <v>89</v>
      </c>
      <c r="P30" s="308">
        <v>100</v>
      </c>
      <c r="Q30" s="308">
        <v>0</v>
      </c>
      <c r="R30" s="77" t="s">
        <v>674</v>
      </c>
      <c r="S30" s="317" t="s">
        <v>116</v>
      </c>
      <c r="T30" s="311">
        <v>20</v>
      </c>
      <c r="U30" s="642">
        <v>0</v>
      </c>
      <c r="V30" s="647"/>
      <c r="W30" s="170" t="s">
        <v>361</v>
      </c>
      <c r="X30" s="75" t="s">
        <v>398</v>
      </c>
      <c r="Y30" s="208">
        <v>30</v>
      </c>
      <c r="Z30" s="211">
        <v>0</v>
      </c>
    </row>
    <row r="31" spans="2:27" ht="21" customHeight="1">
      <c r="B31" s="173" t="s">
        <v>790</v>
      </c>
      <c r="C31" s="132" t="s">
        <v>805</v>
      </c>
      <c r="D31" s="327">
        <v>40</v>
      </c>
      <c r="E31" s="327">
        <v>0</v>
      </c>
      <c r="F31" s="418"/>
      <c r="G31" s="410" t="s">
        <v>849</v>
      </c>
      <c r="H31" s="331">
        <f>SUM(H26:H30)</f>
        <v>150</v>
      </c>
      <c r="I31" s="331">
        <f>SUM(I26:I30)</f>
        <v>0</v>
      </c>
      <c r="J31" s="169"/>
      <c r="K31" s="314"/>
      <c r="L31" s="308"/>
      <c r="M31" s="308"/>
      <c r="N31" s="138" t="s">
        <v>364</v>
      </c>
      <c r="O31" s="314" t="s">
        <v>90</v>
      </c>
      <c r="P31" s="205">
        <v>10</v>
      </c>
      <c r="Q31" s="205">
        <v>0</v>
      </c>
      <c r="R31" s="77" t="s">
        <v>674</v>
      </c>
      <c r="S31" s="314" t="s">
        <v>117</v>
      </c>
      <c r="T31" s="308">
        <v>20</v>
      </c>
      <c r="U31" s="642">
        <v>0</v>
      </c>
      <c r="V31" s="647"/>
      <c r="W31" s="170" t="s">
        <v>361</v>
      </c>
      <c r="X31" s="75" t="s">
        <v>402</v>
      </c>
      <c r="Y31" s="208">
        <v>10</v>
      </c>
      <c r="Z31" s="211">
        <v>0</v>
      </c>
    </row>
    <row r="32" spans="2:27" ht="21" customHeight="1">
      <c r="B32" s="173" t="s">
        <v>790</v>
      </c>
      <c r="C32" s="132" t="s">
        <v>806</v>
      </c>
      <c r="D32" s="327">
        <v>120</v>
      </c>
      <c r="E32" s="327">
        <v>0</v>
      </c>
      <c r="F32" s="419"/>
      <c r="G32" s="744" t="s">
        <v>853</v>
      </c>
      <c r="H32" s="744"/>
      <c r="I32" s="745"/>
      <c r="J32" s="412"/>
      <c r="K32" s="409" t="s">
        <v>849</v>
      </c>
      <c r="L32" s="200">
        <f>SUM(L28:L31)</f>
        <v>110</v>
      </c>
      <c r="M32" s="200">
        <f>SUM(M28:M31)</f>
        <v>0</v>
      </c>
      <c r="N32" s="138" t="s">
        <v>364</v>
      </c>
      <c r="O32" s="314" t="s">
        <v>91</v>
      </c>
      <c r="P32" s="308">
        <v>30</v>
      </c>
      <c r="Q32" s="308">
        <v>0</v>
      </c>
      <c r="R32" s="77" t="s">
        <v>674</v>
      </c>
      <c r="S32" s="317" t="s">
        <v>789</v>
      </c>
      <c r="T32" s="308">
        <v>30</v>
      </c>
      <c r="U32" s="642">
        <v>0</v>
      </c>
      <c r="V32" s="647"/>
      <c r="W32" s="138" t="s">
        <v>364</v>
      </c>
      <c r="X32" s="75" t="s">
        <v>405</v>
      </c>
      <c r="Y32" s="208">
        <v>30</v>
      </c>
      <c r="Z32" s="211">
        <v>0</v>
      </c>
    </row>
    <row r="33" spans="2:26" ht="21" customHeight="1">
      <c r="B33" s="173" t="s">
        <v>790</v>
      </c>
      <c r="C33" s="132" t="s">
        <v>807</v>
      </c>
      <c r="D33" s="224">
        <v>100</v>
      </c>
      <c r="E33" s="224">
        <v>0</v>
      </c>
      <c r="F33" s="417"/>
      <c r="G33" s="724"/>
      <c r="H33" s="724"/>
      <c r="I33" s="725"/>
      <c r="J33" s="423"/>
      <c r="K33" s="736" t="s">
        <v>858</v>
      </c>
      <c r="L33" s="736"/>
      <c r="M33" s="748"/>
      <c r="N33" s="138" t="s">
        <v>364</v>
      </c>
      <c r="O33" s="314" t="s">
        <v>92</v>
      </c>
      <c r="P33" s="308">
        <v>40</v>
      </c>
      <c r="Q33" s="308">
        <v>0</v>
      </c>
      <c r="R33" s="77" t="s">
        <v>674</v>
      </c>
      <c r="S33" s="314" t="s">
        <v>119</v>
      </c>
      <c r="T33" s="308">
        <v>30</v>
      </c>
      <c r="U33" s="642">
        <v>0</v>
      </c>
      <c r="V33" s="647"/>
      <c r="W33" s="138" t="s">
        <v>364</v>
      </c>
      <c r="X33" s="75" t="s">
        <v>408</v>
      </c>
      <c r="Y33" s="208">
        <v>20</v>
      </c>
      <c r="Z33" s="211">
        <v>0</v>
      </c>
    </row>
    <row r="34" spans="2:26" ht="21" customHeight="1">
      <c r="B34" s="173" t="s">
        <v>790</v>
      </c>
      <c r="C34" s="318" t="s">
        <v>808</v>
      </c>
      <c r="D34" s="224">
        <v>140</v>
      </c>
      <c r="E34" s="224">
        <v>0</v>
      </c>
      <c r="F34" s="169" t="s">
        <v>674</v>
      </c>
      <c r="G34" s="314" t="s">
        <v>410</v>
      </c>
      <c r="H34" s="308">
        <v>60</v>
      </c>
      <c r="I34" s="308">
        <v>0</v>
      </c>
      <c r="J34" s="424"/>
      <c r="K34" s="734"/>
      <c r="L34" s="734"/>
      <c r="M34" s="747"/>
      <c r="N34" s="138" t="s">
        <v>364</v>
      </c>
      <c r="O34" s="315" t="s">
        <v>93</v>
      </c>
      <c r="P34" s="187">
        <v>50</v>
      </c>
      <c r="Q34" s="187">
        <v>0</v>
      </c>
      <c r="R34" s="77" t="s">
        <v>674</v>
      </c>
      <c r="S34" s="314" t="s">
        <v>120</v>
      </c>
      <c r="T34" s="308">
        <v>20</v>
      </c>
      <c r="U34" s="642"/>
      <c r="V34" s="647"/>
      <c r="W34" s="138" t="s">
        <v>364</v>
      </c>
      <c r="X34" s="75" t="s">
        <v>760</v>
      </c>
      <c r="Y34" s="197">
        <v>20</v>
      </c>
      <c r="Z34" s="209">
        <v>0</v>
      </c>
    </row>
    <row r="35" spans="2:26" ht="21" customHeight="1">
      <c r="B35" s="173" t="s">
        <v>790</v>
      </c>
      <c r="C35" s="318" t="s">
        <v>809</v>
      </c>
      <c r="D35" s="224">
        <v>100</v>
      </c>
      <c r="E35" s="224">
        <v>0</v>
      </c>
      <c r="F35" s="169" t="s">
        <v>674</v>
      </c>
      <c r="G35" s="314" t="s">
        <v>412</v>
      </c>
      <c r="H35" s="308">
        <v>40</v>
      </c>
      <c r="I35" s="308">
        <v>0</v>
      </c>
      <c r="J35" s="138" t="s">
        <v>364</v>
      </c>
      <c r="K35" s="314" t="s">
        <v>372</v>
      </c>
      <c r="L35" s="308">
        <v>40</v>
      </c>
      <c r="M35" s="308">
        <v>0</v>
      </c>
      <c r="N35" s="138" t="s">
        <v>364</v>
      </c>
      <c r="O35" s="314" t="s">
        <v>94</v>
      </c>
      <c r="P35" s="308">
        <v>10</v>
      </c>
      <c r="Q35" s="308">
        <v>0</v>
      </c>
      <c r="R35" s="170" t="s">
        <v>673</v>
      </c>
      <c r="S35" s="314" t="s">
        <v>678</v>
      </c>
      <c r="T35" s="308">
        <v>10</v>
      </c>
      <c r="U35" s="642">
        <v>0</v>
      </c>
      <c r="V35" s="647"/>
      <c r="W35" s="330"/>
      <c r="X35" s="348"/>
      <c r="Y35" s="197"/>
      <c r="Z35" s="201"/>
    </row>
    <row r="36" spans="2:26" ht="20.25" customHeight="1">
      <c r="B36" s="173" t="s">
        <v>790</v>
      </c>
      <c r="C36" s="318" t="s">
        <v>810</v>
      </c>
      <c r="D36" s="225">
        <v>90</v>
      </c>
      <c r="E36" s="225">
        <v>0</v>
      </c>
      <c r="F36" s="138" t="s">
        <v>364</v>
      </c>
      <c r="G36" s="317" t="s">
        <v>819</v>
      </c>
      <c r="H36" s="311">
        <v>20</v>
      </c>
      <c r="I36" s="311">
        <v>0</v>
      </c>
      <c r="J36" s="169" t="s">
        <v>674</v>
      </c>
      <c r="K36" s="317" t="s">
        <v>366</v>
      </c>
      <c r="L36" s="205">
        <v>30</v>
      </c>
      <c r="M36" s="205">
        <v>0</v>
      </c>
      <c r="N36" s="138"/>
      <c r="O36" s="314"/>
      <c r="P36" s="308"/>
      <c r="Q36" s="308"/>
      <c r="R36" s="330"/>
      <c r="S36" s="348"/>
      <c r="T36" s="308"/>
      <c r="U36" s="642"/>
      <c r="V36" s="647"/>
      <c r="W36" s="412"/>
      <c r="X36" s="409" t="s">
        <v>849</v>
      </c>
      <c r="Y36" s="200">
        <f>SUM(Y28:Y34)</f>
        <v>190</v>
      </c>
      <c r="Z36" s="210">
        <f>SUM(Z28:Z34)</f>
        <v>0</v>
      </c>
    </row>
    <row r="37" spans="2:26" ht="20.25" customHeight="1">
      <c r="B37" s="173" t="s">
        <v>790</v>
      </c>
      <c r="C37" s="318" t="s">
        <v>811</v>
      </c>
      <c r="D37" s="327">
        <v>40</v>
      </c>
      <c r="E37" s="327">
        <v>0</v>
      </c>
      <c r="F37" s="485" t="s">
        <v>364</v>
      </c>
      <c r="G37" s="490" t="s">
        <v>977</v>
      </c>
      <c r="H37" s="483" t="s">
        <v>953</v>
      </c>
      <c r="I37" s="308">
        <v>0</v>
      </c>
      <c r="J37" s="169" t="s">
        <v>674</v>
      </c>
      <c r="K37" s="76" t="s">
        <v>363</v>
      </c>
      <c r="L37" s="205">
        <v>90</v>
      </c>
      <c r="M37" s="205">
        <v>0</v>
      </c>
      <c r="N37" s="412"/>
      <c r="O37" s="409" t="s">
        <v>849</v>
      </c>
      <c r="P37" s="194">
        <f>SUM(P26:P35)</f>
        <v>660</v>
      </c>
      <c r="Q37" s="194">
        <f>SUM(Q26:Q35)</f>
        <v>0</v>
      </c>
      <c r="R37" s="412"/>
      <c r="S37" s="409" t="s">
        <v>866</v>
      </c>
      <c r="T37" s="194">
        <f>SUM(T25:T35)</f>
        <v>400</v>
      </c>
      <c r="U37" s="642">
        <f>SUM(U25:V35)</f>
        <v>0</v>
      </c>
      <c r="V37" s="647"/>
      <c r="W37" s="355"/>
      <c r="X37" s="357"/>
      <c r="Y37" s="204"/>
      <c r="Z37" s="212"/>
    </row>
    <row r="38" spans="2:26" ht="20.25" customHeight="1">
      <c r="B38" s="335" t="s">
        <v>790</v>
      </c>
      <c r="C38" s="318" t="s">
        <v>812</v>
      </c>
      <c r="D38" s="327">
        <v>50</v>
      </c>
      <c r="E38" s="327">
        <v>0</v>
      </c>
      <c r="F38" s="138" t="s">
        <v>364</v>
      </c>
      <c r="G38" s="314" t="s">
        <v>21</v>
      </c>
      <c r="H38" s="308">
        <v>10</v>
      </c>
      <c r="I38" s="308">
        <v>0</v>
      </c>
      <c r="J38" s="138" t="s">
        <v>364</v>
      </c>
      <c r="K38" s="314" t="s">
        <v>370</v>
      </c>
      <c r="L38" s="308">
        <v>20</v>
      </c>
      <c r="M38" s="308">
        <v>0</v>
      </c>
      <c r="N38" s="423"/>
      <c r="O38" s="736" t="s">
        <v>862</v>
      </c>
      <c r="P38" s="736"/>
      <c r="Q38" s="748"/>
      <c r="R38" s="738"/>
      <c r="S38" s="739" t="s">
        <v>121</v>
      </c>
      <c r="T38" s="739"/>
      <c r="U38" s="739"/>
      <c r="V38" s="740"/>
      <c r="W38" s="355"/>
      <c r="X38" s="357"/>
      <c r="Y38" s="204"/>
      <c r="Z38" s="212"/>
    </row>
    <row r="39" spans="2:26" ht="20.25" customHeight="1">
      <c r="B39" s="335" t="s">
        <v>790</v>
      </c>
      <c r="C39" s="318" t="s">
        <v>813</v>
      </c>
      <c r="D39" s="327">
        <v>40</v>
      </c>
      <c r="E39" s="327">
        <v>0</v>
      </c>
      <c r="F39" s="169" t="s">
        <v>674</v>
      </c>
      <c r="G39" s="491" t="s">
        <v>988</v>
      </c>
      <c r="H39" s="308">
        <v>10</v>
      </c>
      <c r="I39" s="329"/>
      <c r="J39" s="412"/>
      <c r="K39" s="409" t="s">
        <v>849</v>
      </c>
      <c r="L39" s="194">
        <f>SUM(L35:L38)</f>
        <v>180</v>
      </c>
      <c r="M39" s="194">
        <f>SUM(M35:M38)</f>
        <v>0</v>
      </c>
      <c r="N39" s="424"/>
      <c r="O39" s="734"/>
      <c r="P39" s="734"/>
      <c r="Q39" s="747"/>
      <c r="R39" s="727"/>
      <c r="S39" s="730"/>
      <c r="T39" s="730"/>
      <c r="U39" s="730"/>
      <c r="V39" s="731"/>
      <c r="W39" s="355"/>
      <c r="X39" s="357"/>
      <c r="Y39" s="204"/>
      <c r="Z39" s="212"/>
    </row>
    <row r="40" spans="2:26" ht="20.25" customHeight="1">
      <c r="B40" s="173" t="s">
        <v>790</v>
      </c>
      <c r="C40" s="369" t="s">
        <v>830</v>
      </c>
      <c r="D40" s="225">
        <v>210</v>
      </c>
      <c r="E40" s="225">
        <v>0</v>
      </c>
      <c r="F40" s="169"/>
      <c r="G40" s="491"/>
      <c r="H40" s="308"/>
      <c r="I40" s="329"/>
      <c r="J40" s="423"/>
      <c r="K40" s="736" t="s">
        <v>859</v>
      </c>
      <c r="L40" s="736"/>
      <c r="M40" s="748"/>
      <c r="N40" s="138" t="s">
        <v>790</v>
      </c>
      <c r="O40" s="314" t="s">
        <v>821</v>
      </c>
      <c r="P40" s="205">
        <v>40</v>
      </c>
      <c r="Q40" s="205">
        <v>0</v>
      </c>
      <c r="R40" s="138" t="s">
        <v>364</v>
      </c>
      <c r="S40" s="317" t="s">
        <v>679</v>
      </c>
      <c r="T40" s="308">
        <v>30</v>
      </c>
      <c r="U40" s="642">
        <v>0</v>
      </c>
      <c r="V40" s="704"/>
      <c r="W40" s="355"/>
      <c r="X40" s="357"/>
      <c r="Y40" s="204"/>
      <c r="Z40" s="212"/>
    </row>
    <row r="41" spans="2:26" ht="20.25" customHeight="1">
      <c r="B41" s="336" t="s">
        <v>790</v>
      </c>
      <c r="C41" s="326" t="s">
        <v>814</v>
      </c>
      <c r="D41" s="329">
        <v>40</v>
      </c>
      <c r="E41" s="329">
        <v>0</v>
      </c>
      <c r="F41" s="418"/>
      <c r="G41" s="410" t="s">
        <v>849</v>
      </c>
      <c r="H41" s="200">
        <f>SUM(H34:H40)</f>
        <v>140</v>
      </c>
      <c r="I41" s="200">
        <f>SUM(I34:I40)</f>
        <v>0</v>
      </c>
      <c r="J41" s="424"/>
      <c r="K41" s="734"/>
      <c r="L41" s="734"/>
      <c r="M41" s="747"/>
      <c r="N41" s="138"/>
      <c r="O41" s="314"/>
      <c r="P41" s="308"/>
      <c r="Q41" s="308"/>
      <c r="R41" s="138" t="s">
        <v>364</v>
      </c>
      <c r="S41" s="317" t="s">
        <v>123</v>
      </c>
      <c r="T41" s="308">
        <v>10</v>
      </c>
      <c r="U41" s="642">
        <v>0</v>
      </c>
      <c r="V41" s="704"/>
      <c r="W41" s="355"/>
      <c r="X41" s="357"/>
      <c r="Y41" s="204"/>
      <c r="Z41" s="212"/>
    </row>
    <row r="42" spans="2:26" ht="20.25" customHeight="1">
      <c r="B42" s="335" t="s">
        <v>790</v>
      </c>
      <c r="C42" s="326" t="s">
        <v>815</v>
      </c>
      <c r="D42" s="329">
        <v>60</v>
      </c>
      <c r="E42" s="329">
        <v>0</v>
      </c>
      <c r="F42" s="419"/>
      <c r="G42" s="744" t="s">
        <v>854</v>
      </c>
      <c r="H42" s="744"/>
      <c r="I42" s="745"/>
      <c r="J42" s="170" t="s">
        <v>361</v>
      </c>
      <c r="K42" s="314" t="s">
        <v>64</v>
      </c>
      <c r="L42" s="308">
        <v>80</v>
      </c>
      <c r="M42" s="308">
        <v>0</v>
      </c>
      <c r="N42" s="412"/>
      <c r="O42" s="409" t="s">
        <v>849</v>
      </c>
      <c r="P42" s="194">
        <f>SUM(P40:P41)</f>
        <v>40</v>
      </c>
      <c r="Q42" s="194">
        <f>SUM(Q40:Q41)</f>
        <v>0</v>
      </c>
      <c r="R42" s="138" t="s">
        <v>364</v>
      </c>
      <c r="S42" s="317" t="s">
        <v>125</v>
      </c>
      <c r="T42" s="308">
        <v>10</v>
      </c>
      <c r="U42" s="642">
        <v>0</v>
      </c>
      <c r="V42" s="704"/>
      <c r="W42" s="355"/>
      <c r="X42" s="357"/>
      <c r="Y42" s="204"/>
      <c r="Z42" s="212"/>
    </row>
    <row r="43" spans="2:26" ht="20.25" customHeight="1">
      <c r="B43" s="335" t="s">
        <v>790</v>
      </c>
      <c r="C43" s="318" t="s">
        <v>828</v>
      </c>
      <c r="D43" s="329">
        <v>60</v>
      </c>
      <c r="E43" s="329">
        <v>0</v>
      </c>
      <c r="F43" s="417"/>
      <c r="G43" s="724"/>
      <c r="H43" s="724"/>
      <c r="I43" s="725"/>
      <c r="J43" s="138" t="s">
        <v>364</v>
      </c>
      <c r="K43" s="314" t="s">
        <v>676</v>
      </c>
      <c r="L43" s="308">
        <v>20</v>
      </c>
      <c r="M43" s="308">
        <v>0</v>
      </c>
      <c r="N43" s="423"/>
      <c r="O43" s="736" t="s">
        <v>865</v>
      </c>
      <c r="P43" s="736"/>
      <c r="Q43" s="748"/>
      <c r="R43" s="138" t="s">
        <v>364</v>
      </c>
      <c r="S43" s="80" t="s">
        <v>127</v>
      </c>
      <c r="T43" s="308">
        <v>40</v>
      </c>
      <c r="U43" s="642">
        <v>0</v>
      </c>
      <c r="V43" s="704"/>
      <c r="W43" s="355"/>
      <c r="X43" s="357"/>
      <c r="Y43" s="204"/>
      <c r="Z43" s="212"/>
    </row>
    <row r="44" spans="2:26" ht="20.25" customHeight="1">
      <c r="B44" s="335" t="s">
        <v>674</v>
      </c>
      <c r="C44" s="318" t="s">
        <v>816</v>
      </c>
      <c r="D44" s="329">
        <v>80</v>
      </c>
      <c r="E44" s="329">
        <v>0</v>
      </c>
      <c r="F44" s="138" t="s">
        <v>364</v>
      </c>
      <c r="G44" s="315" t="s">
        <v>401</v>
      </c>
      <c r="H44" s="205">
        <v>40</v>
      </c>
      <c r="I44" s="308">
        <v>0</v>
      </c>
      <c r="J44" s="412"/>
      <c r="K44" s="409" t="s">
        <v>849</v>
      </c>
      <c r="L44" s="194">
        <f>SUM(L42:L43)</f>
        <v>100</v>
      </c>
      <c r="M44" s="194">
        <f>SUM(M42:M43)</f>
        <v>0</v>
      </c>
      <c r="N44" s="424"/>
      <c r="O44" s="734"/>
      <c r="P44" s="734"/>
      <c r="Q44" s="747"/>
      <c r="R44" s="138" t="s">
        <v>364</v>
      </c>
      <c r="S44" s="314" t="s">
        <v>128</v>
      </c>
      <c r="T44" s="308">
        <v>20</v>
      </c>
      <c r="U44" s="642">
        <v>0</v>
      </c>
      <c r="V44" s="704"/>
      <c r="W44" s="355"/>
      <c r="X44" s="357"/>
      <c r="Y44" s="204"/>
      <c r="Z44" s="212"/>
    </row>
    <row r="45" spans="2:26" ht="20.25" customHeight="1">
      <c r="B45" s="174" t="s">
        <v>674</v>
      </c>
      <c r="C45" s="315" t="s">
        <v>817</v>
      </c>
      <c r="D45" s="329">
        <v>60</v>
      </c>
      <c r="E45" s="329">
        <v>0</v>
      </c>
      <c r="F45" s="138" t="s">
        <v>364</v>
      </c>
      <c r="G45" s="314" t="s">
        <v>397</v>
      </c>
      <c r="H45" s="308">
        <v>30</v>
      </c>
      <c r="I45" s="308">
        <v>0</v>
      </c>
      <c r="J45" s="423"/>
      <c r="K45" s="736" t="s">
        <v>860</v>
      </c>
      <c r="L45" s="736"/>
      <c r="M45" s="748"/>
      <c r="N45" s="138" t="s">
        <v>790</v>
      </c>
      <c r="O45" s="315" t="s">
        <v>391</v>
      </c>
      <c r="P45" s="308">
        <v>60</v>
      </c>
      <c r="Q45" s="308">
        <v>0</v>
      </c>
      <c r="R45" s="330"/>
      <c r="S45" s="348"/>
      <c r="T45" s="194"/>
      <c r="U45" s="642"/>
      <c r="V45" s="704"/>
      <c r="W45" s="741" t="s">
        <v>419</v>
      </c>
      <c r="X45" s="741"/>
      <c r="Y45" s="204">
        <f>SUM(D10:D16)</f>
        <v>2240</v>
      </c>
      <c r="Z45" s="212">
        <f>SUM(E10:E16)</f>
        <v>0</v>
      </c>
    </row>
    <row r="46" spans="2:26" ht="20.25" customHeight="1">
      <c r="B46" s="174" t="s">
        <v>674</v>
      </c>
      <c r="C46" s="315" t="s">
        <v>818</v>
      </c>
      <c r="D46" s="308">
        <v>40</v>
      </c>
      <c r="E46" s="308">
        <v>0</v>
      </c>
      <c r="F46" s="169" t="s">
        <v>674</v>
      </c>
      <c r="G46" s="314" t="s">
        <v>390</v>
      </c>
      <c r="H46" s="308">
        <v>30</v>
      </c>
      <c r="I46" s="308">
        <v>0</v>
      </c>
      <c r="J46" s="424"/>
      <c r="K46" s="734"/>
      <c r="L46" s="734"/>
      <c r="M46" s="747"/>
      <c r="N46" s="315" t="s">
        <v>790</v>
      </c>
      <c r="O46" s="315" t="s">
        <v>388</v>
      </c>
      <c r="P46" s="308">
        <v>80</v>
      </c>
      <c r="Q46" s="308">
        <v>0</v>
      </c>
      <c r="R46" s="412"/>
      <c r="S46" s="409" t="s">
        <v>866</v>
      </c>
      <c r="T46" s="194">
        <f>SUM(T40:T45)</f>
        <v>110</v>
      </c>
      <c r="U46" s="642">
        <f>SUM(U40:V45)</f>
        <v>0</v>
      </c>
      <c r="V46" s="643"/>
      <c r="W46" s="699" t="s">
        <v>420</v>
      </c>
      <c r="X46" s="700"/>
      <c r="Y46" s="204">
        <f>SUM(D18:D46)</f>
        <v>2240</v>
      </c>
      <c r="Z46" s="212">
        <f>SUM(E18:E46)</f>
        <v>0</v>
      </c>
    </row>
    <row r="47" spans="2:26" ht="20.25" customHeight="1">
      <c r="B47" s="174"/>
      <c r="C47" s="315"/>
      <c r="D47" s="308"/>
      <c r="E47" s="308"/>
      <c r="F47" s="169" t="s">
        <v>674</v>
      </c>
      <c r="G47" s="314" t="s">
        <v>392</v>
      </c>
      <c r="H47" s="308">
        <v>40</v>
      </c>
      <c r="I47" s="308">
        <v>0</v>
      </c>
      <c r="J47" s="169" t="s">
        <v>674</v>
      </c>
      <c r="K47" s="314" t="s">
        <v>66</v>
      </c>
      <c r="L47" s="308">
        <v>150</v>
      </c>
      <c r="M47" s="308">
        <v>0</v>
      </c>
      <c r="N47" s="323" t="s">
        <v>790</v>
      </c>
      <c r="O47" s="315" t="s">
        <v>100</v>
      </c>
      <c r="P47" s="308">
        <v>10</v>
      </c>
      <c r="Q47" s="308">
        <v>0</v>
      </c>
      <c r="R47" s="738"/>
      <c r="S47" s="739" t="s">
        <v>867</v>
      </c>
      <c r="T47" s="739"/>
      <c r="U47" s="739"/>
      <c r="V47" s="740"/>
      <c r="W47" s="699" t="s">
        <v>422</v>
      </c>
      <c r="X47" s="700"/>
      <c r="Y47" s="204">
        <f>SUM(H22,L30,L42,P48,T35)</f>
        <v>240</v>
      </c>
      <c r="Z47" s="212">
        <f>SUM(I22,M30,M42,Q48,U35)</f>
        <v>0</v>
      </c>
    </row>
    <row r="48" spans="2:26" s="15" customFormat="1" ht="20.25" customHeight="1">
      <c r="B48" s="174"/>
      <c r="C48" s="315"/>
      <c r="D48" s="308"/>
      <c r="E48" s="308"/>
      <c r="F48" s="169" t="s">
        <v>674</v>
      </c>
      <c r="G48" s="314" t="s">
        <v>394</v>
      </c>
      <c r="H48" s="308">
        <v>90</v>
      </c>
      <c r="I48" s="308">
        <v>0</v>
      </c>
      <c r="J48" s="169" t="s">
        <v>674</v>
      </c>
      <c r="K48" s="314" t="s">
        <v>67</v>
      </c>
      <c r="L48" s="205">
        <v>110</v>
      </c>
      <c r="M48" s="205">
        <v>0</v>
      </c>
      <c r="N48" s="170" t="s">
        <v>822</v>
      </c>
      <c r="O48" s="315" t="s">
        <v>393</v>
      </c>
      <c r="P48" s="308">
        <v>50</v>
      </c>
      <c r="Q48" s="308">
        <v>0</v>
      </c>
      <c r="R48" s="727"/>
      <c r="S48" s="730"/>
      <c r="T48" s="730"/>
      <c r="U48" s="730"/>
      <c r="V48" s="731"/>
      <c r="W48" s="699" t="s">
        <v>424</v>
      </c>
      <c r="X48" s="700"/>
      <c r="Y48" s="204">
        <f>SUM(H13,H19,H31,H41,H52,L13,L25,L28:L29,L39,L43,L52,P12,P23,P37,P42,P45:P47,T15,T22,T25:T34,T46,T52,Y12,Y20)</f>
        <v>4730</v>
      </c>
      <c r="Z48" s="212">
        <f>SUM(I13,I19,I31,I41,I52,M13,M25,M28:M29,M39,M43,M52,Q12,Q23,Q37,Q42,Q45:Q47,U15,U22,U25:V34,U46,U52,Z12,Z20)</f>
        <v>0</v>
      </c>
    </row>
    <row r="49" spans="2:26" s="15" customFormat="1" ht="20.25" customHeight="1">
      <c r="B49" s="338"/>
      <c r="C49" s="356"/>
      <c r="D49" s="195"/>
      <c r="E49" s="195"/>
      <c r="F49" s="138" t="s">
        <v>364</v>
      </c>
      <c r="G49" s="314" t="s">
        <v>27</v>
      </c>
      <c r="H49" s="308">
        <v>50</v>
      </c>
      <c r="I49" s="308">
        <v>0</v>
      </c>
      <c r="J49" s="169" t="s">
        <v>364</v>
      </c>
      <c r="K49" s="314" t="s">
        <v>68</v>
      </c>
      <c r="L49" s="308">
        <v>100</v>
      </c>
      <c r="M49" s="308">
        <v>0</v>
      </c>
      <c r="N49" s="178"/>
      <c r="O49" s="156"/>
      <c r="P49" s="195"/>
      <c r="Q49" s="195"/>
      <c r="R49" s="138" t="s">
        <v>790</v>
      </c>
      <c r="S49" s="317" t="s">
        <v>130</v>
      </c>
      <c r="T49" s="308">
        <v>20</v>
      </c>
      <c r="U49" s="642">
        <v>0</v>
      </c>
      <c r="V49" s="704"/>
      <c r="W49" s="699" t="s">
        <v>425</v>
      </c>
      <c r="X49" s="700"/>
      <c r="Y49" s="204">
        <f>SUM(Y23,Y29:Y31)</f>
        <v>230</v>
      </c>
      <c r="Z49" s="212">
        <f>SUM(Z23,Z29:Z31)</f>
        <v>0</v>
      </c>
    </row>
    <row r="50" spans="2:26" s="15" customFormat="1" ht="20.25" customHeight="1">
      <c r="B50" s="338"/>
      <c r="C50" s="356"/>
      <c r="D50" s="195"/>
      <c r="E50" s="195"/>
      <c r="F50" s="178"/>
      <c r="G50" s="156"/>
      <c r="H50" s="195"/>
      <c r="I50" s="195"/>
      <c r="J50" s="169" t="s">
        <v>674</v>
      </c>
      <c r="K50" s="314" t="s">
        <v>69</v>
      </c>
      <c r="L50" s="308">
        <v>60</v>
      </c>
      <c r="M50" s="308">
        <v>0</v>
      </c>
      <c r="N50" s="178"/>
      <c r="O50" s="156"/>
      <c r="P50" s="195"/>
      <c r="Q50" s="195"/>
      <c r="R50" s="138" t="s">
        <v>790</v>
      </c>
      <c r="S50" s="317" t="s">
        <v>131</v>
      </c>
      <c r="T50" s="311">
        <v>60</v>
      </c>
      <c r="U50" s="642">
        <v>0</v>
      </c>
      <c r="V50" s="704"/>
      <c r="W50" s="699" t="s">
        <v>427</v>
      </c>
      <c r="X50" s="700"/>
      <c r="Y50" s="204">
        <f>SUM(Y28,Y32:Y34)</f>
        <v>90</v>
      </c>
      <c r="Z50" s="212">
        <f>SUM(Z28,Z32:Z34)</f>
        <v>0</v>
      </c>
    </row>
    <row r="51" spans="2:26" s="15" customFormat="1" ht="20.25" customHeight="1">
      <c r="B51" s="338"/>
      <c r="C51" s="356"/>
      <c r="D51" s="195"/>
      <c r="E51" s="195"/>
      <c r="F51" s="356"/>
      <c r="G51" s="356"/>
      <c r="H51" s="331"/>
      <c r="I51" s="195"/>
      <c r="J51" s="138" t="s">
        <v>364</v>
      </c>
      <c r="K51" s="314" t="s">
        <v>70</v>
      </c>
      <c r="L51" s="308">
        <v>30</v>
      </c>
      <c r="M51" s="308">
        <v>0</v>
      </c>
      <c r="N51" s="178"/>
      <c r="O51" s="156"/>
      <c r="P51" s="195"/>
      <c r="Q51" s="195"/>
      <c r="R51" s="138" t="s">
        <v>790</v>
      </c>
      <c r="S51" s="317" t="s">
        <v>132</v>
      </c>
      <c r="T51" s="311">
        <v>10</v>
      </c>
      <c r="U51" s="642">
        <v>0</v>
      </c>
      <c r="V51" s="704"/>
      <c r="W51" s="699"/>
      <c r="X51" s="700"/>
      <c r="Y51" s="204"/>
      <c r="Z51" s="212"/>
    </row>
    <row r="52" spans="2:26" s="15" customFormat="1" ht="20.25" customHeight="1" thickBot="1">
      <c r="B52" s="742" t="s">
        <v>158</v>
      </c>
      <c r="C52" s="743"/>
      <c r="D52" s="198">
        <f>SUM(D10:D48)</f>
        <v>4480</v>
      </c>
      <c r="E52" s="198">
        <f>SUM(E10:E48)</f>
        <v>0</v>
      </c>
      <c r="F52" s="471"/>
      <c r="G52" s="420" t="s">
        <v>849</v>
      </c>
      <c r="H52" s="227">
        <f>SUM(H44:H50)</f>
        <v>280</v>
      </c>
      <c r="I52" s="227">
        <f>SUM(I44:I50)</f>
        <v>0</v>
      </c>
      <c r="J52" s="472"/>
      <c r="K52" s="411" t="s">
        <v>849</v>
      </c>
      <c r="L52" s="198">
        <f>SUM(L47:L51)</f>
        <v>450</v>
      </c>
      <c r="M52" s="198">
        <f>SUM(M47:M51)</f>
        <v>0</v>
      </c>
      <c r="N52" s="472"/>
      <c r="O52" s="411" t="s">
        <v>849</v>
      </c>
      <c r="P52" s="198">
        <f>SUM(P45:P51)</f>
        <v>200</v>
      </c>
      <c r="Q52" s="198">
        <f>SUM(Q45:Q51)</f>
        <v>0</v>
      </c>
      <c r="R52" s="472"/>
      <c r="S52" s="411" t="s">
        <v>866</v>
      </c>
      <c r="T52" s="198">
        <f>SUM(T49:T51)</f>
        <v>90</v>
      </c>
      <c r="U52" s="705">
        <f>SUM(U49:V51)</f>
        <v>0</v>
      </c>
      <c r="V52" s="706"/>
      <c r="W52" s="698" t="s">
        <v>428</v>
      </c>
      <c r="X52" s="698"/>
      <c r="Y52" s="198">
        <f>SUM(Y45:Y51)</f>
        <v>9770</v>
      </c>
      <c r="Z52" s="231">
        <f>SUM(Z45:Z51)</f>
        <v>0</v>
      </c>
    </row>
    <row r="53" spans="2:26" s="15" customFormat="1" ht="18.75" customHeight="1">
      <c r="B53" s="702" t="s">
        <v>986</v>
      </c>
      <c r="C53" s="703"/>
      <c r="D53" s="703"/>
      <c r="E53" s="703"/>
      <c r="F53" s="703"/>
      <c r="G53" s="703"/>
      <c r="H53" s="703"/>
      <c r="I53" s="703"/>
      <c r="J53" s="703"/>
      <c r="K53" s="703"/>
      <c r="L53" s="703"/>
      <c r="M53" s="703"/>
      <c r="N53" s="703"/>
      <c r="O53" s="703"/>
      <c r="P53" s="703"/>
      <c r="Q53" s="703"/>
      <c r="R53" s="703"/>
      <c r="S53" s="703"/>
      <c r="T53" s="703"/>
      <c r="U53" s="703"/>
      <c r="V53" s="703"/>
      <c r="W53" s="703"/>
      <c r="X53" s="703"/>
      <c r="Y53" s="703"/>
      <c r="Z53" s="703"/>
    </row>
    <row r="54" spans="2:26" ht="15.95" customHeight="1">
      <c r="B54" s="312" t="s">
        <v>153</v>
      </c>
      <c r="C54" s="312"/>
      <c r="D54" s="312"/>
      <c r="E54" s="312"/>
      <c r="I54" s="312"/>
      <c r="J54" s="313"/>
      <c r="K54" s="313"/>
      <c r="L54" s="313"/>
      <c r="M54" s="313"/>
      <c r="N54" s="51"/>
      <c r="O54" s="342"/>
      <c r="P54" s="343"/>
      <c r="Q54" s="344"/>
    </row>
    <row r="55" spans="2:26" ht="15.95" customHeight="1">
      <c r="B55" s="313" t="s">
        <v>429</v>
      </c>
      <c r="C55" s="313"/>
      <c r="D55" s="313"/>
      <c r="E55" s="313"/>
      <c r="I55" s="313"/>
      <c r="N55" s="345"/>
      <c r="O55" s="346"/>
      <c r="P55" s="341"/>
      <c r="Q55" s="340"/>
    </row>
    <row r="56" spans="2:26" ht="21">
      <c r="N56" s="701"/>
      <c r="O56" s="701"/>
      <c r="P56" s="344"/>
      <c r="Q56" s="312"/>
    </row>
    <row r="57" spans="2:26" ht="17.25">
      <c r="N57" s="340"/>
      <c r="O57" s="340"/>
      <c r="P57" s="340"/>
      <c r="Q57" s="313"/>
    </row>
    <row r="58" spans="2:26" ht="17.25">
      <c r="N58" s="312"/>
      <c r="O58" s="312"/>
      <c r="P58" s="312"/>
    </row>
    <row r="59" spans="2:26" ht="17.25">
      <c r="N59" s="313"/>
      <c r="O59" s="313"/>
      <c r="P59" s="313"/>
    </row>
  </sheetData>
  <mergeCells count="99">
    <mergeCell ref="K45:M46"/>
    <mergeCell ref="O8:Q9"/>
    <mergeCell ref="O13:Q14"/>
    <mergeCell ref="O24:Q25"/>
    <mergeCell ref="O38:Q39"/>
    <mergeCell ref="O43:Q44"/>
    <mergeCell ref="R23:R24"/>
    <mergeCell ref="U12:V12"/>
    <mergeCell ref="G42:I43"/>
    <mergeCell ref="K8:M9"/>
    <mergeCell ref="K14:M15"/>
    <mergeCell ref="K26:M27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4:I25"/>
    <mergeCell ref="G32:I33"/>
    <mergeCell ref="R16:R17"/>
    <mergeCell ref="S16:V17"/>
    <mergeCell ref="R47:R48"/>
    <mergeCell ref="S47:V48"/>
    <mergeCell ref="W45:X45"/>
    <mergeCell ref="U41:V41"/>
    <mergeCell ref="U46:V46"/>
    <mergeCell ref="U42:V42"/>
    <mergeCell ref="U45:V45"/>
    <mergeCell ref="W51:X51"/>
    <mergeCell ref="E4:G7"/>
    <mergeCell ref="Q2:Q7"/>
    <mergeCell ref="R2:U4"/>
    <mergeCell ref="H4:K7"/>
    <mergeCell ref="L6:P7"/>
    <mergeCell ref="U10:V10"/>
    <mergeCell ref="G8:I9"/>
    <mergeCell ref="R8:R9"/>
    <mergeCell ref="S8:V9"/>
    <mergeCell ref="X8:Z9"/>
    <mergeCell ref="X13:Z14"/>
    <mergeCell ref="X21:Z22"/>
    <mergeCell ref="X26:Z27"/>
    <mergeCell ref="W49:X49"/>
    <mergeCell ref="U44:V44"/>
    <mergeCell ref="W52:X52"/>
    <mergeCell ref="W47:X47"/>
    <mergeCell ref="N56:O56"/>
    <mergeCell ref="B53:Z53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R5:U7"/>
    <mergeCell ref="B2:D3"/>
    <mergeCell ref="B4:D7"/>
    <mergeCell ref="V2:V7"/>
    <mergeCell ref="H2:K3"/>
    <mergeCell ref="E2:G3"/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2"/>
  <sheetViews>
    <sheetView showZeros="0" zoomScale="60" zoomScaleNormal="60" workbookViewId="0">
      <selection activeCell="Z48" sqref="Z48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804">
        <f>入力画面!C10</f>
        <v>0</v>
      </c>
      <c r="C1" s="804"/>
      <c r="D1" s="804"/>
      <c r="E1" s="804"/>
      <c r="F1" s="804"/>
      <c r="G1" s="804"/>
      <c r="H1" s="805" t="s">
        <v>710</v>
      </c>
      <c r="I1" s="805"/>
      <c r="J1" s="805"/>
      <c r="K1" s="805"/>
      <c r="L1" s="805"/>
      <c r="M1" s="805"/>
      <c r="N1" s="805"/>
      <c r="O1" s="805"/>
      <c r="P1" s="805"/>
      <c r="Q1" s="805"/>
      <c r="R1" s="69"/>
      <c r="S1" s="69"/>
      <c r="W1" s="70"/>
      <c r="X1" s="801" t="s">
        <v>969</v>
      </c>
      <c r="Y1" s="801"/>
      <c r="Z1" s="801"/>
      <c r="AA1" s="801"/>
    </row>
    <row r="2" spans="1:28" ht="18" customHeight="1">
      <c r="B2" s="809" t="s">
        <v>360</v>
      </c>
      <c r="C2" s="654"/>
      <c r="D2" s="693"/>
      <c r="E2" s="664" t="s">
        <v>359</v>
      </c>
      <c r="F2" s="654"/>
      <c r="G2" s="654"/>
      <c r="H2" s="819" t="s">
        <v>358</v>
      </c>
      <c r="I2" s="820"/>
      <c r="J2" s="820"/>
      <c r="K2" s="821"/>
      <c r="L2" s="819" t="s">
        <v>357</v>
      </c>
      <c r="M2" s="820"/>
      <c r="N2" s="820"/>
      <c r="O2" s="820"/>
      <c r="P2" s="821"/>
      <c r="Q2" s="755" t="s">
        <v>356</v>
      </c>
      <c r="R2" s="770">
        <f>入力画面!C12</f>
        <v>0</v>
      </c>
      <c r="S2" s="771"/>
      <c r="T2" s="771"/>
      <c r="U2" s="771"/>
      <c r="V2" s="772"/>
      <c r="W2" s="764" t="s">
        <v>355</v>
      </c>
      <c r="X2" s="765"/>
      <c r="Y2" s="758" t="s">
        <v>688</v>
      </c>
      <c r="Z2" s="759"/>
      <c r="AA2" s="760"/>
      <c r="AB2" s="349"/>
    </row>
    <row r="3" spans="1:28" ht="18" customHeight="1">
      <c r="B3" s="810"/>
      <c r="C3" s="656"/>
      <c r="D3" s="697"/>
      <c r="E3" s="655"/>
      <c r="F3" s="656"/>
      <c r="G3" s="656"/>
      <c r="H3" s="822"/>
      <c r="I3" s="823"/>
      <c r="J3" s="823"/>
      <c r="K3" s="824"/>
      <c r="L3" s="822"/>
      <c r="M3" s="823"/>
      <c r="N3" s="823"/>
      <c r="O3" s="823"/>
      <c r="P3" s="824"/>
      <c r="Q3" s="756"/>
      <c r="R3" s="773"/>
      <c r="S3" s="774"/>
      <c r="T3" s="774"/>
      <c r="U3" s="774"/>
      <c r="V3" s="775"/>
      <c r="W3" s="766"/>
      <c r="X3" s="767"/>
      <c r="Y3" s="761"/>
      <c r="Z3" s="762"/>
      <c r="AA3" s="763"/>
      <c r="AB3" s="349"/>
    </row>
    <row r="4" spans="1:28" ht="18.75" customHeight="1">
      <c r="B4" s="811">
        <f>入力画面!C4</f>
        <v>0</v>
      </c>
      <c r="C4" s="682"/>
      <c r="D4" s="683"/>
      <c r="E4" s="813">
        <f>入力画面!B4</f>
        <v>0</v>
      </c>
      <c r="F4" s="814"/>
      <c r="G4" s="814"/>
      <c r="H4" s="716">
        <f>AA49</f>
        <v>0</v>
      </c>
      <c r="I4" s="682"/>
      <c r="J4" s="682"/>
      <c r="K4" s="683"/>
      <c r="L4" s="825">
        <f>入力画面!C6</f>
        <v>0</v>
      </c>
      <c r="M4" s="826"/>
      <c r="N4" s="826"/>
      <c r="O4" s="826"/>
      <c r="P4" s="827"/>
      <c r="Q4" s="756"/>
      <c r="R4" s="773"/>
      <c r="S4" s="774"/>
      <c r="T4" s="774"/>
      <c r="U4" s="774"/>
      <c r="V4" s="775"/>
      <c r="W4" s="766"/>
      <c r="X4" s="767"/>
      <c r="Y4" s="749" t="s">
        <v>693</v>
      </c>
      <c r="Z4" s="750"/>
      <c r="AA4" s="751"/>
    </row>
    <row r="5" spans="1:28" ht="18" customHeight="1">
      <c r="B5" s="684"/>
      <c r="C5" s="685"/>
      <c r="D5" s="686"/>
      <c r="E5" s="815"/>
      <c r="F5" s="816"/>
      <c r="G5" s="816"/>
      <c r="H5" s="717"/>
      <c r="I5" s="685"/>
      <c r="J5" s="685"/>
      <c r="K5" s="686"/>
      <c r="L5" s="793"/>
      <c r="M5" s="794"/>
      <c r="N5" s="794"/>
      <c r="O5" s="794"/>
      <c r="P5" s="795"/>
      <c r="Q5" s="756"/>
      <c r="R5" s="671">
        <f>入力画面!C13</f>
        <v>0</v>
      </c>
      <c r="S5" s="672"/>
      <c r="T5" s="672"/>
      <c r="U5" s="672"/>
      <c r="V5" s="673"/>
      <c r="W5" s="766"/>
      <c r="X5" s="767"/>
      <c r="Y5" s="750" t="s">
        <v>755</v>
      </c>
      <c r="Z5" s="750"/>
      <c r="AA5" s="751"/>
    </row>
    <row r="6" spans="1:28" ht="18" customHeight="1">
      <c r="B6" s="684"/>
      <c r="C6" s="685"/>
      <c r="D6" s="686"/>
      <c r="E6" s="815"/>
      <c r="F6" s="816"/>
      <c r="G6" s="816"/>
      <c r="H6" s="717"/>
      <c r="I6" s="685"/>
      <c r="J6" s="685"/>
      <c r="K6" s="686"/>
      <c r="L6" s="793">
        <f>入力画面!C8</f>
        <v>0</v>
      </c>
      <c r="M6" s="794"/>
      <c r="N6" s="794"/>
      <c r="O6" s="794"/>
      <c r="P6" s="795"/>
      <c r="Q6" s="756"/>
      <c r="R6" s="671"/>
      <c r="S6" s="672"/>
      <c r="T6" s="672"/>
      <c r="U6" s="672"/>
      <c r="V6" s="673"/>
      <c r="W6" s="766"/>
      <c r="X6" s="767"/>
      <c r="Y6" s="750" t="s">
        <v>690</v>
      </c>
      <c r="Z6" s="750"/>
      <c r="AA6" s="751"/>
    </row>
    <row r="7" spans="1:28" ht="18" customHeight="1" thickBot="1">
      <c r="B7" s="812"/>
      <c r="C7" s="807"/>
      <c r="D7" s="808"/>
      <c r="E7" s="817"/>
      <c r="F7" s="818"/>
      <c r="G7" s="818"/>
      <c r="H7" s="806"/>
      <c r="I7" s="807"/>
      <c r="J7" s="807"/>
      <c r="K7" s="808"/>
      <c r="L7" s="796"/>
      <c r="M7" s="797"/>
      <c r="N7" s="797"/>
      <c r="O7" s="797"/>
      <c r="P7" s="798"/>
      <c r="Q7" s="757"/>
      <c r="R7" s="776"/>
      <c r="S7" s="777"/>
      <c r="T7" s="777"/>
      <c r="U7" s="777"/>
      <c r="V7" s="778"/>
      <c r="W7" s="768"/>
      <c r="X7" s="769"/>
      <c r="Y7" s="789" t="s">
        <v>691</v>
      </c>
      <c r="Z7" s="789"/>
      <c r="AA7" s="790"/>
    </row>
    <row r="8" spans="1:28" ht="21" customHeight="1">
      <c r="B8" s="427"/>
      <c r="C8" s="799" t="s">
        <v>868</v>
      </c>
      <c r="D8" s="799"/>
      <c r="E8" s="799"/>
      <c r="F8" s="432"/>
      <c r="G8" s="799" t="s">
        <v>872</v>
      </c>
      <c r="H8" s="799"/>
      <c r="I8" s="800"/>
      <c r="J8" s="120" t="s">
        <v>364</v>
      </c>
      <c r="K8" s="121" t="s">
        <v>417</v>
      </c>
      <c r="L8" s="221">
        <v>20</v>
      </c>
      <c r="M8" s="221">
        <v>0</v>
      </c>
      <c r="N8" s="432"/>
      <c r="O8" s="799" t="s">
        <v>887</v>
      </c>
      <c r="P8" s="799"/>
      <c r="Q8" s="800"/>
      <c r="R8" s="437"/>
      <c r="S8" s="830" t="s">
        <v>878</v>
      </c>
      <c r="T8" s="830"/>
      <c r="U8" s="830"/>
      <c r="V8" s="831"/>
      <c r="W8" s="437"/>
      <c r="X8" s="830" t="s">
        <v>892</v>
      </c>
      <c r="Y8" s="830"/>
      <c r="Z8" s="830"/>
      <c r="AA8" s="838"/>
    </row>
    <row r="9" spans="1:28" ht="21" customHeight="1">
      <c r="B9" s="428"/>
      <c r="C9" s="785"/>
      <c r="D9" s="785"/>
      <c r="E9" s="785"/>
      <c r="F9" s="433"/>
      <c r="G9" s="785"/>
      <c r="H9" s="785"/>
      <c r="I9" s="786"/>
      <c r="J9" s="122" t="s">
        <v>430</v>
      </c>
      <c r="K9" s="317" t="s">
        <v>431</v>
      </c>
      <c r="L9" s="311">
        <v>220</v>
      </c>
      <c r="M9" s="311">
        <v>0</v>
      </c>
      <c r="N9" s="433"/>
      <c r="O9" s="785"/>
      <c r="P9" s="785"/>
      <c r="Q9" s="786"/>
      <c r="R9" s="438"/>
      <c r="S9" s="832"/>
      <c r="T9" s="832"/>
      <c r="U9" s="832"/>
      <c r="V9" s="833"/>
      <c r="W9" s="438"/>
      <c r="X9" s="832"/>
      <c r="Y9" s="832"/>
      <c r="Z9" s="832"/>
      <c r="AA9" s="839"/>
    </row>
    <row r="10" spans="1:28" ht="21" customHeight="1">
      <c r="B10" s="123" t="s">
        <v>430</v>
      </c>
      <c r="C10" s="317" t="s">
        <v>432</v>
      </c>
      <c r="D10" s="186">
        <v>100</v>
      </c>
      <c r="E10" s="186">
        <v>0</v>
      </c>
      <c r="F10" s="122" t="s">
        <v>430</v>
      </c>
      <c r="G10" s="317" t="s">
        <v>389</v>
      </c>
      <c r="H10" s="311">
        <v>190</v>
      </c>
      <c r="I10" s="311">
        <v>0</v>
      </c>
      <c r="J10" s="81" t="s">
        <v>364</v>
      </c>
      <c r="K10" s="78" t="s">
        <v>436</v>
      </c>
      <c r="L10" s="205">
        <v>20</v>
      </c>
      <c r="M10" s="205">
        <v>0</v>
      </c>
      <c r="N10" s="122" t="s">
        <v>430</v>
      </c>
      <c r="O10" s="317" t="s">
        <v>437</v>
      </c>
      <c r="P10" s="220">
        <v>710</v>
      </c>
      <c r="Q10" s="220">
        <v>0</v>
      </c>
      <c r="R10" s="124" t="s">
        <v>364</v>
      </c>
      <c r="S10" s="752" t="s">
        <v>108</v>
      </c>
      <c r="T10" s="753"/>
      <c r="U10" s="205">
        <v>40</v>
      </c>
      <c r="V10" s="205">
        <v>0</v>
      </c>
      <c r="W10" s="122" t="s">
        <v>430</v>
      </c>
      <c r="X10" s="752" t="s">
        <v>379</v>
      </c>
      <c r="Y10" s="792"/>
      <c r="Z10" s="308">
        <v>130</v>
      </c>
      <c r="AA10" s="199">
        <v>0</v>
      </c>
    </row>
    <row r="11" spans="1:28" ht="21" customHeight="1">
      <c r="B11" s="123" t="s">
        <v>430</v>
      </c>
      <c r="C11" s="317" t="s">
        <v>435</v>
      </c>
      <c r="D11" s="186">
        <v>360</v>
      </c>
      <c r="E11" s="186">
        <v>0</v>
      </c>
      <c r="F11" s="115"/>
      <c r="G11" s="350"/>
      <c r="H11" s="207"/>
      <c r="I11" s="207"/>
      <c r="J11" s="81" t="s">
        <v>364</v>
      </c>
      <c r="K11" s="317" t="s">
        <v>433</v>
      </c>
      <c r="L11" s="205">
        <v>20</v>
      </c>
      <c r="M11" s="205">
        <v>0</v>
      </c>
      <c r="N11" s="81" t="s">
        <v>364</v>
      </c>
      <c r="O11" s="317" t="s">
        <v>896</v>
      </c>
      <c r="P11" s="219">
        <v>20</v>
      </c>
      <c r="Q11" s="219">
        <v>0</v>
      </c>
      <c r="R11" s="124" t="s">
        <v>364</v>
      </c>
      <c r="S11" s="752" t="s">
        <v>109</v>
      </c>
      <c r="T11" s="753"/>
      <c r="U11" s="220">
        <v>10</v>
      </c>
      <c r="V11" s="220">
        <v>0</v>
      </c>
      <c r="W11" s="116"/>
      <c r="X11" s="782"/>
      <c r="Y11" s="780"/>
      <c r="Z11" s="308"/>
      <c r="AA11" s="199"/>
    </row>
    <row r="12" spans="1:28" ht="21" customHeight="1">
      <c r="B12" s="123" t="s">
        <v>430</v>
      </c>
      <c r="C12" s="76" t="s">
        <v>438</v>
      </c>
      <c r="D12" s="187">
        <v>200</v>
      </c>
      <c r="E12" s="187">
        <v>0</v>
      </c>
      <c r="F12" s="435"/>
      <c r="G12" s="409" t="s">
        <v>871</v>
      </c>
      <c r="H12" s="216">
        <f>SUM(H10)</f>
        <v>190</v>
      </c>
      <c r="I12" s="217">
        <f>SUM(I10)</f>
        <v>0</v>
      </c>
      <c r="J12" s="81" t="s">
        <v>364</v>
      </c>
      <c r="K12" s="315" t="s">
        <v>175</v>
      </c>
      <c r="L12" s="205">
        <v>10</v>
      </c>
      <c r="M12" s="205">
        <v>0</v>
      </c>
      <c r="N12" s="122" t="s">
        <v>430</v>
      </c>
      <c r="O12" s="317" t="s">
        <v>434</v>
      </c>
      <c r="P12" s="220">
        <v>330</v>
      </c>
      <c r="Q12" s="220">
        <v>0</v>
      </c>
      <c r="R12" s="125" t="s">
        <v>364</v>
      </c>
      <c r="S12" s="754" t="s">
        <v>110</v>
      </c>
      <c r="T12" s="753"/>
      <c r="U12" s="220">
        <v>10</v>
      </c>
      <c r="V12" s="220">
        <v>0</v>
      </c>
      <c r="W12" s="436"/>
      <c r="X12" s="828" t="s">
        <v>871</v>
      </c>
      <c r="Y12" s="829"/>
      <c r="Z12" s="194">
        <f>SUM(Z10)</f>
        <v>130</v>
      </c>
      <c r="AA12" s="199">
        <f>SUM(AA10)</f>
        <v>0</v>
      </c>
    </row>
    <row r="13" spans="1:28" ht="21" customHeight="1">
      <c r="B13" s="123" t="s">
        <v>430</v>
      </c>
      <c r="C13" s="76" t="s">
        <v>439</v>
      </c>
      <c r="D13" s="187">
        <v>50</v>
      </c>
      <c r="E13" s="187">
        <v>0</v>
      </c>
      <c r="F13" s="434"/>
      <c r="G13" s="783" t="s">
        <v>873</v>
      </c>
      <c r="H13" s="783"/>
      <c r="I13" s="784"/>
      <c r="J13" s="81"/>
      <c r="K13" s="315"/>
      <c r="L13" s="205"/>
      <c r="M13" s="205"/>
      <c r="N13" s="126"/>
      <c r="O13" s="317"/>
      <c r="P13" s="220"/>
      <c r="Q13" s="220"/>
      <c r="R13" s="125"/>
      <c r="S13" s="779"/>
      <c r="T13" s="780"/>
      <c r="U13" s="220"/>
      <c r="V13" s="220"/>
      <c r="W13" s="439"/>
      <c r="X13" s="834" t="s">
        <v>893</v>
      </c>
      <c r="Y13" s="834"/>
      <c r="Z13" s="834"/>
      <c r="AA13" s="840"/>
    </row>
    <row r="14" spans="1:28" ht="21" customHeight="1">
      <c r="B14" s="123" t="s">
        <v>430</v>
      </c>
      <c r="C14" s="76" t="s">
        <v>368</v>
      </c>
      <c r="D14" s="187">
        <v>570</v>
      </c>
      <c r="E14" s="187">
        <v>0</v>
      </c>
      <c r="F14" s="433"/>
      <c r="G14" s="785"/>
      <c r="H14" s="785"/>
      <c r="I14" s="786"/>
      <c r="J14" s="81"/>
      <c r="K14" s="315"/>
      <c r="L14" s="205"/>
      <c r="M14" s="205"/>
      <c r="N14" s="127"/>
      <c r="O14" s="350"/>
      <c r="P14" s="220"/>
      <c r="Q14" s="220"/>
      <c r="R14" s="125"/>
      <c r="S14" s="779"/>
      <c r="T14" s="780"/>
      <c r="U14" s="220"/>
      <c r="V14" s="220"/>
      <c r="W14" s="438"/>
      <c r="X14" s="832"/>
      <c r="Y14" s="832"/>
      <c r="Z14" s="832"/>
      <c r="AA14" s="839"/>
    </row>
    <row r="15" spans="1:28" ht="21" customHeight="1">
      <c r="B15" s="123" t="s">
        <v>430</v>
      </c>
      <c r="C15" s="76" t="s">
        <v>441</v>
      </c>
      <c r="D15" s="188">
        <v>100</v>
      </c>
      <c r="E15" s="188">
        <v>0</v>
      </c>
      <c r="F15" s="81" t="s">
        <v>364</v>
      </c>
      <c r="G15" s="315" t="s">
        <v>15</v>
      </c>
      <c r="H15" s="308">
        <v>10</v>
      </c>
      <c r="I15" s="308">
        <v>0</v>
      </c>
      <c r="J15" s="412"/>
      <c r="K15" s="409" t="s">
        <v>871</v>
      </c>
      <c r="L15" s="200">
        <f>SUM(H47:H49,L8:L12)</f>
        <v>1310</v>
      </c>
      <c r="M15" s="200">
        <f>SUM(I47:I49,M8:M12)</f>
        <v>0</v>
      </c>
      <c r="N15" s="412"/>
      <c r="O15" s="409" t="s">
        <v>871</v>
      </c>
      <c r="P15" s="216">
        <f>SUM(P10:P12)</f>
        <v>1060</v>
      </c>
      <c r="Q15" s="216">
        <f>SUM(Q10:Q12)</f>
        <v>0</v>
      </c>
      <c r="R15" s="125"/>
      <c r="S15" s="779"/>
      <c r="T15" s="780"/>
      <c r="U15" s="220"/>
      <c r="V15" s="220"/>
      <c r="W15" s="81" t="s">
        <v>364</v>
      </c>
      <c r="X15" s="781" t="s">
        <v>440</v>
      </c>
      <c r="Y15" s="753"/>
      <c r="Z15" s="308">
        <v>40</v>
      </c>
      <c r="AA15" s="199">
        <v>0</v>
      </c>
    </row>
    <row r="16" spans="1:28" ht="21" customHeight="1">
      <c r="B16" s="123" t="s">
        <v>430</v>
      </c>
      <c r="C16" s="76" t="s">
        <v>443</v>
      </c>
      <c r="D16" s="188">
        <v>220</v>
      </c>
      <c r="E16" s="188">
        <v>0</v>
      </c>
      <c r="F16" s="486" t="s">
        <v>364</v>
      </c>
      <c r="G16" s="482" t="s">
        <v>16</v>
      </c>
      <c r="H16" s="485" t="s">
        <v>970</v>
      </c>
      <c r="I16" s="205">
        <v>0</v>
      </c>
      <c r="J16" s="434"/>
      <c r="K16" s="783" t="s">
        <v>882</v>
      </c>
      <c r="L16" s="783"/>
      <c r="M16" s="784"/>
      <c r="N16" s="434"/>
      <c r="O16" s="783" t="s">
        <v>888</v>
      </c>
      <c r="P16" s="783"/>
      <c r="Q16" s="784"/>
      <c r="R16" s="126"/>
      <c r="S16" s="842"/>
      <c r="T16" s="780"/>
      <c r="U16" s="308"/>
      <c r="V16" s="308"/>
      <c r="W16" s="81" t="s">
        <v>364</v>
      </c>
      <c r="X16" s="781" t="s">
        <v>442</v>
      </c>
      <c r="Y16" s="753"/>
      <c r="Z16" s="308">
        <v>10</v>
      </c>
      <c r="AA16" s="199">
        <v>0</v>
      </c>
    </row>
    <row r="17" spans="2:27" ht="21" customHeight="1">
      <c r="B17" s="123" t="s">
        <v>430</v>
      </c>
      <c r="C17" s="317" t="s">
        <v>378</v>
      </c>
      <c r="D17" s="188">
        <v>310</v>
      </c>
      <c r="E17" s="188">
        <v>0</v>
      </c>
      <c r="F17" s="486" t="s">
        <v>364</v>
      </c>
      <c r="G17" s="482" t="s">
        <v>17</v>
      </c>
      <c r="H17" s="485" t="s">
        <v>970</v>
      </c>
      <c r="I17" s="205">
        <v>0</v>
      </c>
      <c r="J17" s="433"/>
      <c r="K17" s="785"/>
      <c r="L17" s="785"/>
      <c r="M17" s="786"/>
      <c r="N17" s="433"/>
      <c r="O17" s="785"/>
      <c r="P17" s="785"/>
      <c r="Q17" s="786"/>
      <c r="R17" s="436"/>
      <c r="S17" s="828" t="s">
        <v>871</v>
      </c>
      <c r="T17" s="829"/>
      <c r="U17" s="194">
        <f>SUM(U10:U12)</f>
        <v>60</v>
      </c>
      <c r="V17" s="194">
        <f>SUM(V10:V12)</f>
        <v>0</v>
      </c>
      <c r="W17" s="81" t="s">
        <v>364</v>
      </c>
      <c r="X17" s="781" t="s">
        <v>444</v>
      </c>
      <c r="Y17" s="753"/>
      <c r="Z17" s="205">
        <v>40</v>
      </c>
      <c r="AA17" s="228">
        <v>0</v>
      </c>
    </row>
    <row r="18" spans="2:27" ht="21" customHeight="1">
      <c r="B18" s="123" t="s">
        <v>430</v>
      </c>
      <c r="C18" s="317" t="s">
        <v>446</v>
      </c>
      <c r="D18" s="188">
        <v>500</v>
      </c>
      <c r="E18" s="188">
        <v>0</v>
      </c>
      <c r="F18" s="124" t="s">
        <v>674</v>
      </c>
      <c r="G18" s="315" t="s">
        <v>964</v>
      </c>
      <c r="H18" s="205">
        <v>20</v>
      </c>
      <c r="I18" s="205">
        <v>0</v>
      </c>
      <c r="J18" s="81" t="s">
        <v>364</v>
      </c>
      <c r="K18" s="314" t="s">
        <v>55</v>
      </c>
      <c r="L18" s="308">
        <v>40</v>
      </c>
      <c r="M18" s="308">
        <v>0</v>
      </c>
      <c r="N18" s="122" t="s">
        <v>430</v>
      </c>
      <c r="O18" s="314" t="s">
        <v>373</v>
      </c>
      <c r="P18" s="308">
        <v>420</v>
      </c>
      <c r="Q18" s="308">
        <v>0</v>
      </c>
      <c r="R18" s="439"/>
      <c r="S18" s="834" t="s">
        <v>879</v>
      </c>
      <c r="T18" s="834"/>
      <c r="U18" s="834"/>
      <c r="V18" s="835"/>
      <c r="W18" s="81" t="s">
        <v>364</v>
      </c>
      <c r="X18" s="781" t="s">
        <v>445</v>
      </c>
      <c r="Y18" s="753"/>
      <c r="Z18" s="308">
        <v>30</v>
      </c>
      <c r="AA18" s="199">
        <v>0</v>
      </c>
    </row>
    <row r="19" spans="2:27" ht="21" customHeight="1">
      <c r="B19" s="123" t="s">
        <v>430</v>
      </c>
      <c r="C19" s="317" t="s">
        <v>447</v>
      </c>
      <c r="D19" s="188">
        <v>360</v>
      </c>
      <c r="E19" s="188">
        <v>0</v>
      </c>
      <c r="F19" s="124" t="s">
        <v>674</v>
      </c>
      <c r="G19" s="315" t="s">
        <v>14</v>
      </c>
      <c r="H19" s="205">
        <v>40</v>
      </c>
      <c r="I19" s="206"/>
      <c r="J19" s="81" t="s">
        <v>364</v>
      </c>
      <c r="K19" s="317" t="s">
        <v>304</v>
      </c>
      <c r="L19" s="311">
        <v>20</v>
      </c>
      <c r="M19" s="311">
        <v>0</v>
      </c>
      <c r="N19" s="122" t="s">
        <v>430</v>
      </c>
      <c r="O19" s="314" t="s">
        <v>375</v>
      </c>
      <c r="P19" s="223">
        <v>530</v>
      </c>
      <c r="Q19" s="223">
        <v>0</v>
      </c>
      <c r="R19" s="438"/>
      <c r="S19" s="832"/>
      <c r="T19" s="832"/>
      <c r="U19" s="832"/>
      <c r="V19" s="833"/>
      <c r="W19" s="436"/>
      <c r="X19" s="828" t="s">
        <v>871</v>
      </c>
      <c r="Y19" s="829"/>
      <c r="Z19" s="194">
        <f>SUM(Z15:Z18)</f>
        <v>120</v>
      </c>
      <c r="AA19" s="199">
        <f>SUM(AA15:AA18)</f>
        <v>0</v>
      </c>
    </row>
    <row r="20" spans="2:27" ht="21" customHeight="1">
      <c r="B20" s="123" t="s">
        <v>430</v>
      </c>
      <c r="C20" s="317" t="s">
        <v>449</v>
      </c>
      <c r="D20" s="188">
        <v>150</v>
      </c>
      <c r="E20" s="188">
        <v>0</v>
      </c>
      <c r="F20" s="81"/>
      <c r="G20" s="315"/>
      <c r="H20" s="206"/>
      <c r="I20" s="206"/>
      <c r="J20" s="128" t="s">
        <v>430</v>
      </c>
      <c r="K20" s="318" t="s">
        <v>683</v>
      </c>
      <c r="L20" s="217">
        <v>20</v>
      </c>
      <c r="M20" s="217">
        <v>0</v>
      </c>
      <c r="N20" s="122" t="s">
        <v>430</v>
      </c>
      <c r="O20" s="315" t="s">
        <v>460</v>
      </c>
      <c r="P20" s="308">
        <v>620</v>
      </c>
      <c r="Q20" s="308">
        <v>0</v>
      </c>
      <c r="R20" s="122" t="s">
        <v>430</v>
      </c>
      <c r="S20" s="752" t="s">
        <v>448</v>
      </c>
      <c r="T20" s="753"/>
      <c r="U20" s="308">
        <v>530</v>
      </c>
      <c r="V20" s="308">
        <v>0</v>
      </c>
      <c r="W20" s="439"/>
      <c r="X20" s="834" t="s">
        <v>894</v>
      </c>
      <c r="Y20" s="834"/>
      <c r="Z20" s="834"/>
      <c r="AA20" s="840"/>
    </row>
    <row r="21" spans="2:27" ht="21" customHeight="1">
      <c r="B21" s="123" t="s">
        <v>430</v>
      </c>
      <c r="C21" s="317" t="s">
        <v>451</v>
      </c>
      <c r="D21" s="187">
        <v>460</v>
      </c>
      <c r="E21" s="187">
        <v>0</v>
      </c>
      <c r="F21" s="435"/>
      <c r="G21" s="409" t="s">
        <v>871</v>
      </c>
      <c r="H21" s="200">
        <f>SUM(H15:H20)</f>
        <v>70</v>
      </c>
      <c r="I21" s="200">
        <f>SUM(I15:I19)</f>
        <v>0</v>
      </c>
      <c r="J21" s="435"/>
      <c r="K21" s="409" t="s">
        <v>871</v>
      </c>
      <c r="L21" s="216">
        <f>SUM(L18:L20)</f>
        <v>80</v>
      </c>
      <c r="M21" s="216">
        <f>SUM(M18:M20)</f>
        <v>0</v>
      </c>
      <c r="N21" s="122" t="s">
        <v>430</v>
      </c>
      <c r="O21" s="314" t="s">
        <v>461</v>
      </c>
      <c r="P21" s="308">
        <v>370</v>
      </c>
      <c r="Q21" s="308">
        <v>0</v>
      </c>
      <c r="R21" s="122" t="s">
        <v>430</v>
      </c>
      <c r="S21" s="752" t="s">
        <v>450</v>
      </c>
      <c r="T21" s="753"/>
      <c r="U21" s="311">
        <v>480</v>
      </c>
      <c r="V21" s="311">
        <v>0</v>
      </c>
      <c r="W21" s="438"/>
      <c r="X21" s="832"/>
      <c r="Y21" s="832"/>
      <c r="Z21" s="832"/>
      <c r="AA21" s="839"/>
    </row>
    <row r="22" spans="2:27" ht="21" customHeight="1">
      <c r="B22" s="123" t="s">
        <v>430</v>
      </c>
      <c r="C22" s="317" t="s">
        <v>453</v>
      </c>
      <c r="D22" s="187">
        <v>600</v>
      </c>
      <c r="E22" s="187">
        <v>0</v>
      </c>
      <c r="F22" s="434"/>
      <c r="G22" s="783" t="s">
        <v>874</v>
      </c>
      <c r="H22" s="783"/>
      <c r="I22" s="784"/>
      <c r="J22" s="434"/>
      <c r="K22" s="783" t="s">
        <v>884</v>
      </c>
      <c r="L22" s="783"/>
      <c r="M22" s="784"/>
      <c r="N22" s="122" t="s">
        <v>430</v>
      </c>
      <c r="O22" s="314" t="s">
        <v>463</v>
      </c>
      <c r="P22" s="308">
        <v>180</v>
      </c>
      <c r="Q22" s="308">
        <v>0</v>
      </c>
      <c r="R22" s="122" t="s">
        <v>430</v>
      </c>
      <c r="S22" s="752" t="s">
        <v>452</v>
      </c>
      <c r="T22" s="753"/>
      <c r="U22" s="311">
        <v>610</v>
      </c>
      <c r="V22" s="311">
        <v>0</v>
      </c>
      <c r="W22" s="122" t="s">
        <v>430</v>
      </c>
      <c r="X22" s="752" t="s">
        <v>387</v>
      </c>
      <c r="Y22" s="753"/>
      <c r="Z22" s="308">
        <v>80</v>
      </c>
      <c r="AA22" s="199">
        <v>0</v>
      </c>
    </row>
    <row r="23" spans="2:27" ht="21" customHeight="1">
      <c r="B23" s="123" t="s">
        <v>430</v>
      </c>
      <c r="C23" s="317" t="s">
        <v>455</v>
      </c>
      <c r="D23" s="187">
        <v>540</v>
      </c>
      <c r="E23" s="187">
        <v>0</v>
      </c>
      <c r="F23" s="433"/>
      <c r="G23" s="785"/>
      <c r="H23" s="785"/>
      <c r="I23" s="786"/>
      <c r="J23" s="433"/>
      <c r="K23" s="785"/>
      <c r="L23" s="785"/>
      <c r="M23" s="786"/>
      <c r="N23" s="122" t="s">
        <v>430</v>
      </c>
      <c r="O23" s="317" t="s">
        <v>91</v>
      </c>
      <c r="P23" s="188">
        <v>100</v>
      </c>
      <c r="Q23" s="188">
        <v>0</v>
      </c>
      <c r="R23" s="81" t="s">
        <v>364</v>
      </c>
      <c r="S23" s="781" t="s">
        <v>383</v>
      </c>
      <c r="T23" s="753"/>
      <c r="U23" s="220">
        <v>30</v>
      </c>
      <c r="V23" s="220">
        <v>0</v>
      </c>
      <c r="W23" s="116"/>
      <c r="X23" s="782"/>
      <c r="Y23" s="780"/>
      <c r="Z23" s="308"/>
      <c r="AA23" s="199"/>
    </row>
    <row r="24" spans="2:27" ht="21" customHeight="1">
      <c r="B24" s="123" t="s">
        <v>430</v>
      </c>
      <c r="C24" s="317" t="s">
        <v>386</v>
      </c>
      <c r="D24" s="187">
        <v>630</v>
      </c>
      <c r="E24" s="187">
        <v>0</v>
      </c>
      <c r="F24" s="81" t="s">
        <v>364</v>
      </c>
      <c r="G24" s="317" t="s">
        <v>454</v>
      </c>
      <c r="H24" s="311">
        <v>40</v>
      </c>
      <c r="I24" s="311">
        <v>0</v>
      </c>
      <c r="J24" s="81" t="s">
        <v>364</v>
      </c>
      <c r="K24" s="314" t="s">
        <v>372</v>
      </c>
      <c r="L24" s="308">
        <v>10</v>
      </c>
      <c r="M24" s="308">
        <v>0</v>
      </c>
      <c r="N24" s="122" t="s">
        <v>430</v>
      </c>
      <c r="O24" s="315" t="s">
        <v>92</v>
      </c>
      <c r="P24" s="308">
        <v>80</v>
      </c>
      <c r="Q24" s="308">
        <v>0</v>
      </c>
      <c r="R24" s="81" t="s">
        <v>831</v>
      </c>
      <c r="S24" s="781" t="s">
        <v>781</v>
      </c>
      <c r="T24" s="753"/>
      <c r="U24" s="220">
        <v>10</v>
      </c>
      <c r="V24" s="220">
        <v>0</v>
      </c>
      <c r="W24" s="436"/>
      <c r="X24" s="828" t="s">
        <v>871</v>
      </c>
      <c r="Y24" s="829"/>
      <c r="Z24" s="200">
        <f>SUM(Z22)</f>
        <v>80</v>
      </c>
      <c r="AA24" s="229">
        <f>SUM(AA22)</f>
        <v>0</v>
      </c>
    </row>
    <row r="25" spans="2:27" ht="21" customHeight="1">
      <c r="B25" s="123" t="s">
        <v>430</v>
      </c>
      <c r="C25" s="317" t="s">
        <v>382</v>
      </c>
      <c r="D25" s="187">
        <v>210</v>
      </c>
      <c r="E25" s="187">
        <v>0</v>
      </c>
      <c r="F25" s="81" t="s">
        <v>364</v>
      </c>
      <c r="G25" s="317" t="s">
        <v>456</v>
      </c>
      <c r="H25" s="218">
        <v>30</v>
      </c>
      <c r="I25" s="311">
        <v>0</v>
      </c>
      <c r="J25" s="81" t="s">
        <v>364</v>
      </c>
      <c r="K25" s="317" t="s">
        <v>469</v>
      </c>
      <c r="L25" s="187">
        <v>10</v>
      </c>
      <c r="M25" s="187">
        <v>0</v>
      </c>
      <c r="N25" s="124" t="s">
        <v>674</v>
      </c>
      <c r="O25" s="314" t="s">
        <v>93</v>
      </c>
      <c r="P25" s="308">
        <v>70</v>
      </c>
      <c r="Q25" s="308">
        <v>0</v>
      </c>
      <c r="R25" s="126"/>
      <c r="S25" s="791"/>
      <c r="T25" s="780"/>
      <c r="U25" s="220"/>
      <c r="V25" s="220"/>
      <c r="W25" s="439"/>
      <c r="X25" s="834" t="s">
        <v>895</v>
      </c>
      <c r="Y25" s="834"/>
      <c r="Z25" s="834"/>
      <c r="AA25" s="840"/>
    </row>
    <row r="26" spans="2:27" ht="21" customHeight="1">
      <c r="B26" s="123" t="s">
        <v>430</v>
      </c>
      <c r="C26" s="317" t="s">
        <v>457</v>
      </c>
      <c r="D26" s="187">
        <v>260</v>
      </c>
      <c r="E26" s="187">
        <v>0</v>
      </c>
      <c r="F26" s="81" t="s">
        <v>364</v>
      </c>
      <c r="G26" s="317" t="s">
        <v>823</v>
      </c>
      <c r="H26" s="311">
        <v>10</v>
      </c>
      <c r="I26" s="219">
        <v>0</v>
      </c>
      <c r="J26" s="122" t="s">
        <v>430</v>
      </c>
      <c r="K26" s="314" t="s">
        <v>363</v>
      </c>
      <c r="L26" s="205">
        <v>130</v>
      </c>
      <c r="M26" s="205">
        <v>0</v>
      </c>
      <c r="N26" s="124"/>
      <c r="O26" s="314"/>
      <c r="P26" s="79"/>
      <c r="Q26" s="79"/>
      <c r="R26" s="126"/>
      <c r="S26" s="791"/>
      <c r="T26" s="780"/>
      <c r="U26" s="220"/>
      <c r="V26" s="220"/>
      <c r="W26" s="438"/>
      <c r="X26" s="832"/>
      <c r="Y26" s="832"/>
      <c r="Z26" s="832"/>
      <c r="AA26" s="839"/>
    </row>
    <row r="27" spans="2:27" ht="21" customHeight="1">
      <c r="B27" s="123" t="s">
        <v>430</v>
      </c>
      <c r="C27" s="317" t="s">
        <v>377</v>
      </c>
      <c r="D27" s="187">
        <v>100</v>
      </c>
      <c r="E27" s="187">
        <v>0</v>
      </c>
      <c r="F27" s="81"/>
      <c r="G27" s="129"/>
      <c r="H27" s="205"/>
      <c r="I27" s="205"/>
      <c r="J27" s="130"/>
      <c r="K27" s="131"/>
      <c r="L27" s="311"/>
      <c r="M27" s="311"/>
      <c r="N27" s="124"/>
      <c r="O27" s="132"/>
      <c r="P27" s="224"/>
      <c r="Q27" s="224"/>
      <c r="R27" s="126"/>
      <c r="S27" s="791"/>
      <c r="T27" s="780"/>
      <c r="U27" s="220"/>
      <c r="V27" s="220"/>
      <c r="W27" s="81" t="s">
        <v>364</v>
      </c>
      <c r="X27" s="781" t="s">
        <v>458</v>
      </c>
      <c r="Y27" s="753"/>
      <c r="Z27" s="308">
        <v>30</v>
      </c>
      <c r="AA27" s="199">
        <v>0</v>
      </c>
    </row>
    <row r="28" spans="2:27" ht="21" customHeight="1">
      <c r="B28" s="137"/>
      <c r="C28" s="317"/>
      <c r="D28" s="187"/>
      <c r="E28" s="187"/>
      <c r="F28" s="435"/>
      <c r="G28" s="409" t="s">
        <v>849</v>
      </c>
      <c r="H28" s="200">
        <f>SUM(H24:H26)</f>
        <v>80</v>
      </c>
      <c r="I28" s="200">
        <f>SUM(I24:I26)</f>
        <v>0</v>
      </c>
      <c r="J28" s="435"/>
      <c r="K28" s="409"/>
      <c r="L28" s="216"/>
      <c r="M28" s="216"/>
      <c r="N28" s="435"/>
      <c r="O28" s="409" t="s">
        <v>871</v>
      </c>
      <c r="P28" s="216">
        <f>SUM(P18:P26)</f>
        <v>2370</v>
      </c>
      <c r="Q28" s="216">
        <f>SUM(Q18:Q26)</f>
        <v>0</v>
      </c>
      <c r="R28" s="126"/>
      <c r="S28" s="791"/>
      <c r="T28" s="780"/>
      <c r="U28" s="311"/>
      <c r="V28" s="311"/>
      <c r="W28" s="122" t="s">
        <v>430</v>
      </c>
      <c r="X28" s="752" t="s">
        <v>464</v>
      </c>
      <c r="Y28" s="753"/>
      <c r="Z28" s="308">
        <v>10</v>
      </c>
      <c r="AA28" s="199">
        <v>0</v>
      </c>
    </row>
    <row r="29" spans="2:27" ht="21" customHeight="1">
      <c r="B29" s="133" t="s">
        <v>364</v>
      </c>
      <c r="C29" s="317" t="s">
        <v>459</v>
      </c>
      <c r="D29" s="187">
        <v>10</v>
      </c>
      <c r="E29" s="187">
        <v>0</v>
      </c>
      <c r="F29" s="434"/>
      <c r="G29" s="783" t="s">
        <v>875</v>
      </c>
      <c r="H29" s="783"/>
      <c r="I29" s="784"/>
      <c r="J29" s="434"/>
      <c r="K29" s="783" t="s">
        <v>883</v>
      </c>
      <c r="L29" s="783"/>
      <c r="M29" s="784"/>
      <c r="N29" s="434"/>
      <c r="O29" s="783" t="s">
        <v>889</v>
      </c>
      <c r="P29" s="783"/>
      <c r="Q29" s="784"/>
      <c r="R29" s="436"/>
      <c r="S29" s="828" t="s">
        <v>871</v>
      </c>
      <c r="T29" s="829"/>
      <c r="U29" s="200">
        <f>SUM(U20:U25)</f>
        <v>1660</v>
      </c>
      <c r="V29" s="200">
        <f>SUM(V20:V25)</f>
        <v>0</v>
      </c>
      <c r="W29" s="122" t="s">
        <v>430</v>
      </c>
      <c r="X29" s="752" t="s">
        <v>462</v>
      </c>
      <c r="Y29" s="753"/>
      <c r="Z29" s="205">
        <v>10</v>
      </c>
      <c r="AA29" s="199">
        <v>0</v>
      </c>
    </row>
    <row r="30" spans="2:27" ht="21" customHeight="1">
      <c r="B30" s="133" t="s">
        <v>364</v>
      </c>
      <c r="C30" s="317" t="s">
        <v>725</v>
      </c>
      <c r="D30" s="187">
        <v>10</v>
      </c>
      <c r="E30" s="187">
        <v>0</v>
      </c>
      <c r="F30" s="433"/>
      <c r="G30" s="785"/>
      <c r="H30" s="785"/>
      <c r="I30" s="786"/>
      <c r="J30" s="433"/>
      <c r="K30" s="785"/>
      <c r="L30" s="785"/>
      <c r="M30" s="786"/>
      <c r="N30" s="433"/>
      <c r="O30" s="785"/>
      <c r="P30" s="785"/>
      <c r="Q30" s="786"/>
      <c r="R30" s="439"/>
      <c r="S30" s="834" t="s">
        <v>880</v>
      </c>
      <c r="T30" s="834"/>
      <c r="U30" s="834"/>
      <c r="V30" s="835"/>
      <c r="W30" s="81" t="s">
        <v>364</v>
      </c>
      <c r="X30" s="752" t="s">
        <v>148</v>
      </c>
      <c r="Y30" s="753"/>
      <c r="Z30" s="205">
        <v>10</v>
      </c>
      <c r="AA30" s="228">
        <v>0</v>
      </c>
    </row>
    <row r="31" spans="2:27" ht="21" customHeight="1">
      <c r="B31" s="133" t="s">
        <v>364</v>
      </c>
      <c r="C31" s="317" t="s">
        <v>726</v>
      </c>
      <c r="D31" s="187">
        <v>10</v>
      </c>
      <c r="E31" s="187">
        <v>0</v>
      </c>
      <c r="F31" s="122" t="s">
        <v>430</v>
      </c>
      <c r="G31" s="315" t="s">
        <v>401</v>
      </c>
      <c r="H31" s="220">
        <v>260</v>
      </c>
      <c r="I31" s="220">
        <v>0</v>
      </c>
      <c r="J31" s="122" t="s">
        <v>430</v>
      </c>
      <c r="K31" s="314" t="s">
        <v>64</v>
      </c>
      <c r="L31" s="205">
        <v>720</v>
      </c>
      <c r="M31" s="205">
        <v>0</v>
      </c>
      <c r="N31" s="124" t="s">
        <v>674</v>
      </c>
      <c r="O31" s="318" t="s">
        <v>96</v>
      </c>
      <c r="P31" s="225">
        <v>70</v>
      </c>
      <c r="Q31" s="225">
        <v>0</v>
      </c>
      <c r="R31" s="438"/>
      <c r="S31" s="832"/>
      <c r="T31" s="832"/>
      <c r="U31" s="832"/>
      <c r="V31" s="833"/>
      <c r="W31" s="81" t="s">
        <v>364</v>
      </c>
      <c r="X31" s="752" t="s">
        <v>149</v>
      </c>
      <c r="Y31" s="753"/>
      <c r="Z31" s="308">
        <v>10</v>
      </c>
      <c r="AA31" s="199">
        <v>0</v>
      </c>
    </row>
    <row r="32" spans="2:27" ht="21" customHeight="1">
      <c r="B32" s="133" t="s">
        <v>364</v>
      </c>
      <c r="C32" s="317" t="s">
        <v>723</v>
      </c>
      <c r="D32" s="187">
        <v>40</v>
      </c>
      <c r="E32" s="187">
        <v>0</v>
      </c>
      <c r="F32" s="122" t="s">
        <v>430</v>
      </c>
      <c r="G32" s="315" t="s">
        <v>390</v>
      </c>
      <c r="H32" s="220">
        <v>350</v>
      </c>
      <c r="I32" s="220">
        <v>0</v>
      </c>
      <c r="J32" s="81"/>
      <c r="K32" s="314"/>
      <c r="L32" s="308"/>
      <c r="M32" s="308"/>
      <c r="N32" s="116"/>
      <c r="O32" s="314"/>
      <c r="P32" s="308"/>
      <c r="Q32" s="308"/>
      <c r="R32" s="81" t="s">
        <v>364</v>
      </c>
      <c r="S32" s="781" t="s">
        <v>195</v>
      </c>
      <c r="T32" s="753"/>
      <c r="U32" s="220">
        <v>30</v>
      </c>
      <c r="V32" s="220">
        <v>0</v>
      </c>
      <c r="W32" s="81" t="s">
        <v>364</v>
      </c>
      <c r="X32" s="752" t="s">
        <v>465</v>
      </c>
      <c r="Y32" s="753"/>
      <c r="Z32" s="205">
        <v>10</v>
      </c>
      <c r="AA32" s="228">
        <v>0</v>
      </c>
    </row>
    <row r="33" spans="2:27" ht="21" customHeight="1">
      <c r="B33" s="133" t="s">
        <v>364</v>
      </c>
      <c r="C33" s="317" t="s">
        <v>724</v>
      </c>
      <c r="D33" s="187">
        <v>80</v>
      </c>
      <c r="E33" s="187">
        <v>0</v>
      </c>
      <c r="F33" s="81" t="s">
        <v>364</v>
      </c>
      <c r="G33" s="315" t="s">
        <v>394</v>
      </c>
      <c r="H33" s="205">
        <v>10</v>
      </c>
      <c r="I33" s="205">
        <v>0</v>
      </c>
      <c r="J33" s="81"/>
      <c r="K33" s="315"/>
      <c r="L33" s="308"/>
      <c r="M33" s="308"/>
      <c r="N33" s="127"/>
      <c r="O33" s="134"/>
      <c r="P33" s="308"/>
      <c r="Q33" s="308"/>
      <c r="R33" s="81" t="s">
        <v>364</v>
      </c>
      <c r="S33" s="781" t="s">
        <v>467</v>
      </c>
      <c r="T33" s="753"/>
      <c r="U33" s="220">
        <v>10</v>
      </c>
      <c r="V33" s="220">
        <v>0</v>
      </c>
      <c r="W33" s="116"/>
      <c r="X33" s="782"/>
      <c r="Y33" s="780"/>
      <c r="Z33" s="205"/>
      <c r="AA33" s="228"/>
    </row>
    <row r="34" spans="2:27" ht="21" customHeight="1">
      <c r="B34" s="133" t="s">
        <v>364</v>
      </c>
      <c r="C34" s="317" t="s">
        <v>769</v>
      </c>
      <c r="D34" s="187">
        <v>10</v>
      </c>
      <c r="E34" s="187">
        <v>0</v>
      </c>
      <c r="F34" s="81" t="s">
        <v>364</v>
      </c>
      <c r="G34" s="315" t="s">
        <v>466</v>
      </c>
      <c r="H34" s="205">
        <v>20</v>
      </c>
      <c r="I34" s="205">
        <v>0</v>
      </c>
      <c r="J34" s="81"/>
      <c r="K34" s="315"/>
      <c r="L34" s="311"/>
      <c r="M34" s="311"/>
      <c r="N34" s="435"/>
      <c r="O34" s="409" t="s">
        <v>871</v>
      </c>
      <c r="P34" s="194">
        <f>SUM(P31)</f>
        <v>70</v>
      </c>
      <c r="Q34" s="194">
        <f>SUM(Q31)</f>
        <v>0</v>
      </c>
      <c r="R34" s="81" t="s">
        <v>364</v>
      </c>
      <c r="S34" s="781" t="s">
        <v>182</v>
      </c>
      <c r="T34" s="753"/>
      <c r="U34" s="220">
        <v>10</v>
      </c>
      <c r="V34" s="220">
        <v>0</v>
      </c>
      <c r="W34" s="436"/>
      <c r="X34" s="828" t="s">
        <v>871</v>
      </c>
      <c r="Y34" s="829"/>
      <c r="Z34" s="194">
        <f>SUM(Z27:Z32)</f>
        <v>80</v>
      </c>
      <c r="AA34" s="199">
        <f>SUM(AA27:AA32)</f>
        <v>0</v>
      </c>
    </row>
    <row r="35" spans="2:27" ht="21" customHeight="1">
      <c r="B35" s="133" t="s">
        <v>364</v>
      </c>
      <c r="C35" s="317" t="s">
        <v>754</v>
      </c>
      <c r="D35" s="187">
        <v>40</v>
      </c>
      <c r="E35" s="187">
        <v>0</v>
      </c>
      <c r="F35" s="81"/>
      <c r="G35" s="129"/>
      <c r="H35" s="205"/>
      <c r="I35" s="205"/>
      <c r="J35" s="435"/>
      <c r="K35" s="409" t="s">
        <v>871</v>
      </c>
      <c r="L35" s="216">
        <f>SUM(L31)</f>
        <v>720</v>
      </c>
      <c r="M35" s="216">
        <f>SUM(M31)</f>
        <v>0</v>
      </c>
      <c r="N35" s="434"/>
      <c r="O35" s="783" t="s">
        <v>890</v>
      </c>
      <c r="P35" s="783"/>
      <c r="Q35" s="784"/>
      <c r="R35" s="81" t="s">
        <v>364</v>
      </c>
      <c r="S35" s="781" t="s">
        <v>178</v>
      </c>
      <c r="T35" s="753"/>
      <c r="U35" s="188">
        <v>10</v>
      </c>
      <c r="V35" s="188">
        <v>0</v>
      </c>
      <c r="W35" s="135"/>
      <c r="X35" s="802"/>
      <c r="Y35" s="803"/>
      <c r="Z35" s="350"/>
      <c r="AA35" s="351"/>
    </row>
    <row r="36" spans="2:27" ht="21" customHeight="1">
      <c r="B36" s="133"/>
      <c r="C36" s="317"/>
      <c r="D36" s="187"/>
      <c r="E36" s="187"/>
      <c r="F36" s="81"/>
      <c r="G36" s="129"/>
      <c r="H36" s="205"/>
      <c r="I36" s="205"/>
      <c r="J36" s="434"/>
      <c r="K36" s="783" t="s">
        <v>885</v>
      </c>
      <c r="L36" s="783"/>
      <c r="M36" s="784"/>
      <c r="N36" s="433"/>
      <c r="O36" s="785"/>
      <c r="P36" s="785"/>
      <c r="Q36" s="786"/>
      <c r="R36" s="122" t="s">
        <v>430</v>
      </c>
      <c r="S36" s="752" t="s">
        <v>127</v>
      </c>
      <c r="T36" s="792"/>
      <c r="U36" s="188">
        <v>80</v>
      </c>
      <c r="V36" s="188">
        <v>0</v>
      </c>
      <c r="W36" s="115"/>
      <c r="X36" s="802"/>
      <c r="Y36" s="803"/>
      <c r="Z36" s="350"/>
      <c r="AA36" s="351"/>
    </row>
    <row r="37" spans="2:27" ht="21" customHeight="1">
      <c r="B37" s="430"/>
      <c r="C37" s="409" t="s">
        <v>871</v>
      </c>
      <c r="D37" s="431">
        <f>SUM(D10:D36)</f>
        <v>5920</v>
      </c>
      <c r="E37" s="431">
        <f>SUM(E10:E36)</f>
        <v>0</v>
      </c>
      <c r="F37" s="435"/>
      <c r="G37" s="409" t="s">
        <v>871</v>
      </c>
      <c r="H37" s="194">
        <f>SUM(H31:H35)</f>
        <v>640</v>
      </c>
      <c r="I37" s="194">
        <f>SUM(I31:I35)</f>
        <v>0</v>
      </c>
      <c r="J37" s="433"/>
      <c r="K37" s="785"/>
      <c r="L37" s="785"/>
      <c r="M37" s="786"/>
      <c r="N37" s="81" t="s">
        <v>364</v>
      </c>
      <c r="O37" s="314" t="s">
        <v>98</v>
      </c>
      <c r="P37" s="308">
        <v>70</v>
      </c>
      <c r="Q37" s="308">
        <v>0</v>
      </c>
      <c r="R37" s="81" t="s">
        <v>364</v>
      </c>
      <c r="S37" s="781" t="s">
        <v>167</v>
      </c>
      <c r="T37" s="753"/>
      <c r="U37" s="220">
        <v>10</v>
      </c>
      <c r="V37" s="220">
        <v>0</v>
      </c>
      <c r="W37" s="136"/>
      <c r="X37" s="802"/>
      <c r="Y37" s="803"/>
      <c r="Z37" s="350"/>
      <c r="AA37" s="351"/>
    </row>
    <row r="38" spans="2:27" ht="21" customHeight="1">
      <c r="B38" s="429"/>
      <c r="C38" s="783" t="s">
        <v>869</v>
      </c>
      <c r="D38" s="783"/>
      <c r="E38" s="784"/>
      <c r="F38" s="434"/>
      <c r="G38" s="783" t="s">
        <v>876</v>
      </c>
      <c r="H38" s="783"/>
      <c r="I38" s="784"/>
      <c r="J38" s="122" t="s">
        <v>430</v>
      </c>
      <c r="K38" s="314" t="s">
        <v>66</v>
      </c>
      <c r="L38" s="205">
        <v>500</v>
      </c>
      <c r="M38" s="205">
        <v>0</v>
      </c>
      <c r="N38" s="81" t="s">
        <v>364</v>
      </c>
      <c r="O38" s="314" t="s">
        <v>99</v>
      </c>
      <c r="P38" s="308">
        <v>70</v>
      </c>
      <c r="Q38" s="308">
        <v>0</v>
      </c>
      <c r="R38" s="81"/>
      <c r="S38" s="791"/>
      <c r="T38" s="780"/>
      <c r="U38" s="220"/>
      <c r="V38" s="220"/>
      <c r="W38" s="135"/>
      <c r="X38" s="802"/>
      <c r="Y38" s="803"/>
      <c r="Z38" s="63"/>
      <c r="AA38" s="64"/>
    </row>
    <row r="39" spans="2:27" ht="21" customHeight="1">
      <c r="B39" s="428"/>
      <c r="C39" s="785"/>
      <c r="D39" s="785"/>
      <c r="E39" s="786"/>
      <c r="F39" s="433"/>
      <c r="G39" s="785"/>
      <c r="H39" s="785"/>
      <c r="I39" s="786"/>
      <c r="J39" s="122" t="s">
        <v>430</v>
      </c>
      <c r="K39" s="314" t="s">
        <v>768</v>
      </c>
      <c r="L39" s="308">
        <v>200</v>
      </c>
      <c r="M39" s="308">
        <v>0</v>
      </c>
      <c r="N39" s="81" t="s">
        <v>364</v>
      </c>
      <c r="O39" s="314" t="s">
        <v>684</v>
      </c>
      <c r="P39" s="308">
        <v>10</v>
      </c>
      <c r="Q39" s="308">
        <v>0</v>
      </c>
      <c r="R39" s="116"/>
      <c r="S39" s="791"/>
      <c r="T39" s="780"/>
      <c r="U39" s="220"/>
      <c r="V39" s="220"/>
      <c r="W39" s="115"/>
      <c r="X39" s="802"/>
      <c r="Y39" s="803"/>
      <c r="Z39" s="63"/>
      <c r="AA39" s="64"/>
    </row>
    <row r="40" spans="2:27" ht="21" customHeight="1">
      <c r="B40" s="133" t="s">
        <v>364</v>
      </c>
      <c r="C40" s="315" t="s">
        <v>396</v>
      </c>
      <c r="D40" s="213">
        <v>40</v>
      </c>
      <c r="E40" s="213">
        <v>0</v>
      </c>
      <c r="F40" s="81" t="s">
        <v>364</v>
      </c>
      <c r="G40" s="315" t="s">
        <v>28</v>
      </c>
      <c r="H40" s="205">
        <v>20</v>
      </c>
      <c r="I40" s="205">
        <v>0</v>
      </c>
      <c r="J40" s="122" t="s">
        <v>430</v>
      </c>
      <c r="K40" s="317" t="s">
        <v>69</v>
      </c>
      <c r="L40" s="187">
        <v>410</v>
      </c>
      <c r="M40" s="187">
        <v>0</v>
      </c>
      <c r="N40" s="81" t="s">
        <v>364</v>
      </c>
      <c r="O40" s="314" t="s">
        <v>101</v>
      </c>
      <c r="P40" s="308">
        <v>10</v>
      </c>
      <c r="Q40" s="308">
        <v>0</v>
      </c>
      <c r="R40" s="81"/>
      <c r="S40" s="791"/>
      <c r="T40" s="780"/>
      <c r="U40" s="226"/>
      <c r="V40" s="226"/>
      <c r="W40" s="115"/>
      <c r="X40" s="802"/>
      <c r="Y40" s="803"/>
      <c r="Z40" s="63"/>
      <c r="AA40" s="64"/>
    </row>
    <row r="41" spans="2:27" ht="21" customHeight="1">
      <c r="B41" s="133" t="s">
        <v>364</v>
      </c>
      <c r="C41" s="315" t="s">
        <v>399</v>
      </c>
      <c r="D41" s="213">
        <v>40</v>
      </c>
      <c r="E41" s="213">
        <v>0</v>
      </c>
      <c r="F41" s="81" t="s">
        <v>364</v>
      </c>
      <c r="G41" s="315" t="s">
        <v>29</v>
      </c>
      <c r="H41" s="205">
        <v>80</v>
      </c>
      <c r="I41" s="205">
        <v>0</v>
      </c>
      <c r="J41" s="81"/>
      <c r="K41" s="317"/>
      <c r="L41" s="205"/>
      <c r="M41" s="205"/>
      <c r="N41" s="435"/>
      <c r="O41" s="409" t="s">
        <v>871</v>
      </c>
      <c r="P41" s="194">
        <f>SUM(P37:P40)</f>
        <v>160</v>
      </c>
      <c r="Q41" s="194">
        <f>SUM(Q37:Q40)</f>
        <v>0</v>
      </c>
      <c r="R41" s="81"/>
      <c r="S41" s="791"/>
      <c r="T41" s="780"/>
      <c r="U41" s="308"/>
      <c r="V41" s="308"/>
      <c r="W41" s="115"/>
      <c r="X41" s="802"/>
      <c r="Y41" s="803"/>
      <c r="Z41" s="63"/>
      <c r="AA41" s="64"/>
    </row>
    <row r="42" spans="2:27" ht="21" customHeight="1">
      <c r="B42" s="137" t="s">
        <v>364</v>
      </c>
      <c r="C42" s="314" t="s">
        <v>468</v>
      </c>
      <c r="D42" s="187">
        <v>10</v>
      </c>
      <c r="E42" s="187">
        <v>0</v>
      </c>
      <c r="F42" s="81" t="s">
        <v>364</v>
      </c>
      <c r="G42" s="315" t="s">
        <v>682</v>
      </c>
      <c r="H42" s="205">
        <v>20</v>
      </c>
      <c r="I42" s="205">
        <v>0</v>
      </c>
      <c r="J42" s="435"/>
      <c r="K42" s="409" t="s">
        <v>871</v>
      </c>
      <c r="L42" s="216">
        <f>SUM(L38:L40)</f>
        <v>1110</v>
      </c>
      <c r="M42" s="216">
        <f>SUM(M38:M40)</f>
        <v>0</v>
      </c>
      <c r="N42" s="434"/>
      <c r="O42" s="783" t="s">
        <v>891</v>
      </c>
      <c r="P42" s="783"/>
      <c r="Q42" s="784"/>
      <c r="R42" s="436"/>
      <c r="S42" s="828" t="s">
        <v>871</v>
      </c>
      <c r="T42" s="829"/>
      <c r="U42" s="200">
        <f>SUM(U32:U37)</f>
        <v>150</v>
      </c>
      <c r="V42" s="200">
        <f>SUM(V32:V37)</f>
        <v>0</v>
      </c>
      <c r="W42" s="741"/>
      <c r="X42" s="741"/>
      <c r="Y42" s="741"/>
      <c r="Z42" s="57"/>
      <c r="AA42" s="58"/>
    </row>
    <row r="43" spans="2:27" ht="21" customHeight="1">
      <c r="B43" s="430"/>
      <c r="C43" s="409" t="s">
        <v>871</v>
      </c>
      <c r="D43" s="214">
        <f>SUM(D40:D42)</f>
        <v>90</v>
      </c>
      <c r="E43" s="214">
        <f>SUM(E40:E42)</f>
        <v>0</v>
      </c>
      <c r="F43" s="81"/>
      <c r="G43" s="129"/>
      <c r="H43" s="205"/>
      <c r="I43" s="205"/>
      <c r="J43" s="434"/>
      <c r="K43" s="783" t="s">
        <v>886</v>
      </c>
      <c r="L43" s="783"/>
      <c r="M43" s="784"/>
      <c r="N43" s="433"/>
      <c r="O43" s="785"/>
      <c r="P43" s="785"/>
      <c r="Q43" s="786"/>
      <c r="R43" s="439"/>
      <c r="S43" s="834" t="s">
        <v>881</v>
      </c>
      <c r="T43" s="834"/>
      <c r="U43" s="834"/>
      <c r="V43" s="835"/>
      <c r="W43" s="741" t="s">
        <v>419</v>
      </c>
      <c r="X43" s="741"/>
      <c r="Y43" s="741"/>
      <c r="Z43" s="308">
        <f>SUM(D10:D27)</f>
        <v>5720</v>
      </c>
      <c r="AA43" s="199">
        <f>SUM(E10:E27)</f>
        <v>0</v>
      </c>
    </row>
    <row r="44" spans="2:27" ht="21" customHeight="1">
      <c r="B44" s="429"/>
      <c r="C44" s="783" t="s">
        <v>870</v>
      </c>
      <c r="D44" s="783"/>
      <c r="E44" s="784"/>
      <c r="F44" s="435"/>
      <c r="G44" s="409" t="s">
        <v>871</v>
      </c>
      <c r="H44" s="208">
        <f>SUM(H40:H42)</f>
        <v>120</v>
      </c>
      <c r="I44" s="208">
        <f>SUM(I40:I42)</f>
        <v>0</v>
      </c>
      <c r="J44" s="433"/>
      <c r="K44" s="785"/>
      <c r="L44" s="785"/>
      <c r="M44" s="786"/>
      <c r="N44" s="81" t="s">
        <v>674</v>
      </c>
      <c r="O44" s="314" t="s">
        <v>103</v>
      </c>
      <c r="P44" s="308">
        <v>10</v>
      </c>
      <c r="Q44" s="308">
        <v>0</v>
      </c>
      <c r="R44" s="438"/>
      <c r="S44" s="832"/>
      <c r="T44" s="832"/>
      <c r="U44" s="832"/>
      <c r="V44" s="833"/>
      <c r="W44" s="741" t="s">
        <v>420</v>
      </c>
      <c r="X44" s="741"/>
      <c r="Y44" s="741"/>
      <c r="Z44" s="308">
        <f>SUM(D29:D36)</f>
        <v>200</v>
      </c>
      <c r="AA44" s="199">
        <f>SUM(E29:E36)</f>
        <v>0</v>
      </c>
    </row>
    <row r="45" spans="2:27" ht="21" customHeight="1">
      <c r="B45" s="428"/>
      <c r="C45" s="785"/>
      <c r="D45" s="785"/>
      <c r="E45" s="786"/>
      <c r="F45" s="434"/>
      <c r="G45" s="783" t="s">
        <v>877</v>
      </c>
      <c r="H45" s="783"/>
      <c r="I45" s="784"/>
      <c r="J45" s="124" t="s">
        <v>674</v>
      </c>
      <c r="K45" s="317" t="s">
        <v>74</v>
      </c>
      <c r="L45" s="311">
        <v>10</v>
      </c>
      <c r="M45" s="311">
        <v>0</v>
      </c>
      <c r="N45" s="81" t="s">
        <v>674</v>
      </c>
      <c r="O45" s="80" t="s">
        <v>104</v>
      </c>
      <c r="P45" s="311">
        <v>50</v>
      </c>
      <c r="Q45" s="311">
        <v>0</v>
      </c>
      <c r="R45" s="124" t="s">
        <v>364</v>
      </c>
      <c r="S45" s="752" t="s">
        <v>471</v>
      </c>
      <c r="T45" s="753"/>
      <c r="U45" s="308">
        <v>10</v>
      </c>
      <c r="V45" s="308">
        <v>0</v>
      </c>
      <c r="W45" s="741" t="s">
        <v>422</v>
      </c>
      <c r="X45" s="741"/>
      <c r="Y45" s="741"/>
      <c r="Z45" s="308">
        <f>SUM(D46,H12,H31:H33,H47:H49,L9,L20,L26,L35,L38:L40,P10,P12,P18:P24,U20:U22,U36,Z12)</f>
        <v>9410</v>
      </c>
      <c r="AA45" s="199">
        <f>SUM(E46,I12,I31:I33,I47:I49,M9,M20,M26,M35,M38:M40,Q10,Q12,Q18:Q24,V20:V22,V36,AA12)</f>
        <v>0</v>
      </c>
    </row>
    <row r="46" spans="2:27" ht="21" customHeight="1">
      <c r="B46" s="123" t="s">
        <v>430</v>
      </c>
      <c r="C46" s="315" t="s">
        <v>470</v>
      </c>
      <c r="D46" s="213">
        <v>210</v>
      </c>
      <c r="E46" s="213">
        <v>0</v>
      </c>
      <c r="F46" s="433"/>
      <c r="G46" s="785"/>
      <c r="H46" s="785"/>
      <c r="I46" s="786"/>
      <c r="J46" s="81" t="s">
        <v>364</v>
      </c>
      <c r="K46" s="317" t="s">
        <v>677</v>
      </c>
      <c r="L46" s="311">
        <v>10</v>
      </c>
      <c r="M46" s="311">
        <v>0</v>
      </c>
      <c r="N46" s="81" t="s">
        <v>674</v>
      </c>
      <c r="O46" s="317" t="s">
        <v>105</v>
      </c>
      <c r="P46" s="311">
        <v>20</v>
      </c>
      <c r="Q46" s="311">
        <v>0</v>
      </c>
      <c r="R46" s="124" t="s">
        <v>364</v>
      </c>
      <c r="S46" s="752" t="s">
        <v>367</v>
      </c>
      <c r="T46" s="753"/>
      <c r="U46" s="308">
        <v>70</v>
      </c>
      <c r="V46" s="308">
        <v>0</v>
      </c>
      <c r="W46" s="741" t="s">
        <v>424</v>
      </c>
      <c r="X46" s="741"/>
      <c r="Y46" s="741"/>
      <c r="Z46" s="207">
        <f>SUM(D43,D47:D48,H21,H28,H34:H35,H44,L8,L10:L12,L18:L19,L24:L25,L45:L46,P11,P25,P34,P41,P49,U17,U23:U24,U32:U35,U37,U49,Z19)</f>
        <v>1420</v>
      </c>
      <c r="AA46" s="229">
        <f>SUM(E43,E47:E48,I15:I19,I28,I34:I35,I44,M8,M10:M12,M18:M19,M24:M25,M45:M46,Q11,Q25,Q34,Q41,Q49,V17,V23:V24,V32:V35,V37,V49,AA19)</f>
        <v>0</v>
      </c>
    </row>
    <row r="47" spans="2:27" ht="21" customHeight="1">
      <c r="B47" s="137" t="s">
        <v>364</v>
      </c>
      <c r="C47" s="317" t="s">
        <v>380</v>
      </c>
      <c r="D47" s="187">
        <v>50</v>
      </c>
      <c r="E47" s="187">
        <v>0</v>
      </c>
      <c r="F47" s="122" t="s">
        <v>430</v>
      </c>
      <c r="G47" s="314" t="s">
        <v>414</v>
      </c>
      <c r="H47" s="308">
        <v>220</v>
      </c>
      <c r="I47" s="308">
        <v>0</v>
      </c>
      <c r="J47" s="81"/>
      <c r="K47" s="317"/>
      <c r="L47" s="205"/>
      <c r="M47" s="205"/>
      <c r="N47" s="81" t="s">
        <v>674</v>
      </c>
      <c r="O47" s="317" t="s">
        <v>106</v>
      </c>
      <c r="P47" s="311">
        <v>10</v>
      </c>
      <c r="Q47" s="311">
        <v>0</v>
      </c>
      <c r="R47" s="124" t="s">
        <v>364</v>
      </c>
      <c r="S47" s="752" t="s">
        <v>473</v>
      </c>
      <c r="T47" s="753"/>
      <c r="U47" s="308">
        <v>10</v>
      </c>
      <c r="V47" s="308">
        <v>0</v>
      </c>
      <c r="W47" s="741" t="s">
        <v>425</v>
      </c>
      <c r="X47" s="741"/>
      <c r="Y47" s="741"/>
      <c r="Z47" s="308">
        <f>SUM(Z24,Z28:Z29)</f>
        <v>100</v>
      </c>
      <c r="AA47" s="199">
        <f>SUM(AA24,AA28:AA29)</f>
        <v>0</v>
      </c>
    </row>
    <row r="48" spans="2:27" ht="21" customHeight="1">
      <c r="B48" s="137" t="s">
        <v>364</v>
      </c>
      <c r="C48" s="317" t="s">
        <v>384</v>
      </c>
      <c r="D48" s="187">
        <v>30</v>
      </c>
      <c r="E48" s="187">
        <v>0</v>
      </c>
      <c r="F48" s="122" t="s">
        <v>430</v>
      </c>
      <c r="G48" s="314" t="s">
        <v>474</v>
      </c>
      <c r="H48" s="308">
        <v>200</v>
      </c>
      <c r="I48" s="308">
        <v>0</v>
      </c>
      <c r="J48" s="139"/>
      <c r="K48" s="315"/>
      <c r="L48" s="205"/>
      <c r="M48" s="205"/>
      <c r="N48" s="126"/>
      <c r="O48" s="317"/>
      <c r="P48" s="311"/>
      <c r="Q48" s="311"/>
      <c r="R48" s="124"/>
      <c r="S48" s="841"/>
      <c r="T48" s="780"/>
      <c r="U48" s="308"/>
      <c r="V48" s="308"/>
      <c r="W48" s="741" t="s">
        <v>427</v>
      </c>
      <c r="X48" s="741"/>
      <c r="Y48" s="741"/>
      <c r="Z48" s="308">
        <f>SUM(Z27,Z30:Z32)</f>
        <v>60</v>
      </c>
      <c r="AA48" s="199">
        <f>SUM(AA27,AA30:AA32)</f>
        <v>0</v>
      </c>
    </row>
    <row r="49" spans="2:27" ht="21" customHeight="1" thickBot="1">
      <c r="B49" s="440"/>
      <c r="C49" s="411" t="s">
        <v>871</v>
      </c>
      <c r="D49" s="215">
        <f>SUM(D46:D48)</f>
        <v>290</v>
      </c>
      <c r="E49" s="215">
        <f>SUM(E46:E48)</f>
        <v>0</v>
      </c>
      <c r="F49" s="140" t="s">
        <v>430</v>
      </c>
      <c r="G49" s="316" t="s">
        <v>475</v>
      </c>
      <c r="H49" s="309">
        <v>600</v>
      </c>
      <c r="I49" s="309">
        <v>0</v>
      </c>
      <c r="J49" s="441"/>
      <c r="K49" s="411" t="s">
        <v>871</v>
      </c>
      <c r="L49" s="222">
        <f>SUM(L45:L46)</f>
        <v>20</v>
      </c>
      <c r="M49" s="222">
        <f>SUM(M45:M46)</f>
        <v>0</v>
      </c>
      <c r="N49" s="441"/>
      <c r="O49" s="411" t="s">
        <v>871</v>
      </c>
      <c r="P49" s="198">
        <f>SUM(P44:P47)</f>
        <v>90</v>
      </c>
      <c r="Q49" s="198">
        <f>SUM(Q44:Q47)</f>
        <v>0</v>
      </c>
      <c r="R49" s="442"/>
      <c r="S49" s="836" t="s">
        <v>871</v>
      </c>
      <c r="T49" s="837"/>
      <c r="U49" s="227">
        <f>SUM(U45:U47)</f>
        <v>90</v>
      </c>
      <c r="V49" s="227">
        <f>SUM(V45:V47)</f>
        <v>0</v>
      </c>
      <c r="W49" s="698" t="s">
        <v>428</v>
      </c>
      <c r="X49" s="698"/>
      <c r="Y49" s="698"/>
      <c r="Z49" s="309">
        <f>SUM(Z43:Z48)</f>
        <v>16910</v>
      </c>
      <c r="AA49" s="230">
        <f>SUM(AA43:AA48)</f>
        <v>0</v>
      </c>
    </row>
    <row r="50" spans="2:27" s="15" customFormat="1" ht="19.5">
      <c r="B50" s="787" t="s">
        <v>829</v>
      </c>
      <c r="C50" s="788"/>
      <c r="D50" s="788"/>
      <c r="E50" s="788"/>
      <c r="F50" s="788"/>
      <c r="G50" s="788"/>
      <c r="H50" s="788"/>
      <c r="I50" s="788"/>
      <c r="J50" s="788"/>
      <c r="K50" s="788"/>
      <c r="L50" s="788"/>
      <c r="M50" s="788"/>
      <c r="N50" s="788"/>
      <c r="O50" s="788"/>
      <c r="P50" s="788"/>
      <c r="Q50" s="788"/>
      <c r="R50" s="788"/>
      <c r="S50" s="788"/>
      <c r="T50" s="788"/>
      <c r="U50" s="788"/>
      <c r="V50" s="788"/>
      <c r="W50" s="788"/>
      <c r="X50" s="788"/>
      <c r="Y50" s="788"/>
      <c r="Z50" s="788"/>
      <c r="AA50" s="788"/>
    </row>
    <row r="51" spans="2:27" s="15" customFormat="1" ht="18" customHeight="1">
      <c r="B51" s="66" t="s">
        <v>153</v>
      </c>
    </row>
    <row r="52" spans="2:27" s="15" customFormat="1" ht="18" customHeight="1">
      <c r="B52" s="15" t="s">
        <v>429</v>
      </c>
    </row>
  </sheetData>
  <mergeCells count="117"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  <mergeCell ref="G29:I30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2:M23"/>
    <mergeCell ref="K29:M30"/>
    <mergeCell ref="K36:M37"/>
    <mergeCell ref="K43:M44"/>
    <mergeCell ref="O8:Q9"/>
    <mergeCell ref="O29:Q30"/>
    <mergeCell ref="O35:Q36"/>
    <mergeCell ref="O42:Q43"/>
    <mergeCell ref="S29:T29"/>
    <mergeCell ref="S42:T42"/>
    <mergeCell ref="S40:T40"/>
    <mergeCell ref="S41:T41"/>
    <mergeCell ref="S25:T25"/>
    <mergeCell ref="S26:T26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S13:T13"/>
    <mergeCell ref="S14:T14"/>
    <mergeCell ref="X15:Y15"/>
    <mergeCell ref="X11:Y11"/>
    <mergeCell ref="S10:T10"/>
    <mergeCell ref="G13:I14"/>
    <mergeCell ref="B50:AA50"/>
    <mergeCell ref="X29:Y29"/>
    <mergeCell ref="Y7:AA7"/>
    <mergeCell ref="S27:T27"/>
    <mergeCell ref="S28:T28"/>
    <mergeCell ref="X10:Y10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G22:I23"/>
    <mergeCell ref="S15:T15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</mergeCells>
  <phoneticPr fontId="1"/>
  <conditionalFormatting sqref="F11">
    <cfRule type="cellIs" dxfId="160" priority="4" stopIfTrue="1" operator="greaterThan">
      <formula>$D$11</formula>
    </cfRule>
    <cfRule type="cellIs" dxfId="159" priority="5" stopIfTrue="1" operator="greaterThan">
      <formula>$D$12</formula>
    </cfRule>
  </conditionalFormatting>
  <conditionalFormatting sqref="N32">
    <cfRule type="cellIs" dxfId="158" priority="6" stopIfTrue="1" operator="greaterThan">
      <formula>$L$38</formula>
    </cfRule>
    <cfRule type="cellIs" dxfId="157" priority="7" stopIfTrue="1" operator="greaterThan">
      <formula>$L$43</formula>
    </cfRule>
  </conditionalFormatting>
  <conditionalFormatting sqref="R39">
    <cfRule type="cellIs" dxfId="156" priority="1" stopIfTrue="1" operator="greaterThan">
      <formula>$P$31</formula>
    </cfRule>
  </conditionalFormatting>
  <conditionalFormatting sqref="W23:X23">
    <cfRule type="cellIs" dxfId="155" priority="8" stopIfTrue="1" operator="greaterThan">
      <formula>$U$19</formula>
    </cfRule>
    <cfRule type="cellIs" dxfId="154" priority="10" stopIfTrue="1" operator="greaterThan">
      <formula>$U$24</formula>
    </cfRule>
  </conditionalFormatting>
  <conditionalFormatting sqref="W33:X33">
    <cfRule type="cellIs" dxfId="153" priority="9" stopIfTrue="1" operator="greaterThan">
      <formula>$U$16</formula>
    </cfRule>
    <cfRule type="cellIs" dxfId="152" priority="11" stopIfTrue="1" operator="greaterThan">
      <formula>$U$30</formula>
    </cfRule>
  </conditionalFormatting>
  <conditionalFormatting sqref="W35:X35 X36:X41 W38">
    <cfRule type="cellIs" dxfId="151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zoomScale="55" zoomScaleNormal="55" workbookViewId="0">
      <selection activeCell="V54" sqref="V54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639">
        <f>入力画面!C10</f>
        <v>0</v>
      </c>
      <c r="C1" s="639"/>
      <c r="D1" s="639"/>
      <c r="E1" s="639"/>
      <c r="F1" s="639"/>
      <c r="G1" s="639"/>
      <c r="H1" s="639"/>
      <c r="I1" s="639"/>
      <c r="J1" s="639"/>
      <c r="K1" s="649" t="s">
        <v>711</v>
      </c>
      <c r="L1" s="649"/>
      <c r="M1" s="649"/>
      <c r="N1" s="649"/>
      <c r="O1" s="649"/>
      <c r="P1" s="649"/>
      <c r="Q1" s="649"/>
      <c r="R1" s="649"/>
      <c r="S1" s="649"/>
      <c r="T1" s="649"/>
      <c r="U1" s="89"/>
      <c r="V1" s="89"/>
      <c r="W1" s="165"/>
      <c r="X1" s="163"/>
      <c r="Y1" s="163"/>
      <c r="Z1" s="163"/>
      <c r="AA1" s="166"/>
      <c r="AB1" s="648" t="s">
        <v>968</v>
      </c>
      <c r="AC1" s="648"/>
      <c r="AD1" s="648"/>
      <c r="AE1" s="111"/>
    </row>
    <row r="2" spans="2:31" ht="20.100000000000001" customHeight="1">
      <c r="B2" s="868" t="s">
        <v>360</v>
      </c>
      <c r="C2" s="869"/>
      <c r="D2" s="870"/>
      <c r="E2" s="874" t="s">
        <v>359</v>
      </c>
      <c r="F2" s="874"/>
      <c r="G2" s="874"/>
      <c r="H2" s="874"/>
      <c r="I2" s="874" t="s">
        <v>358</v>
      </c>
      <c r="J2" s="874"/>
      <c r="K2" s="874"/>
      <c r="L2" s="874"/>
      <c r="M2" s="876" t="s">
        <v>357</v>
      </c>
      <c r="N2" s="869"/>
      <c r="O2" s="869"/>
      <c r="P2" s="869"/>
      <c r="Q2" s="869"/>
      <c r="R2" s="869"/>
      <c r="S2" s="869"/>
      <c r="T2" s="869"/>
      <c r="U2" s="878" t="s">
        <v>356</v>
      </c>
      <c r="V2" s="881">
        <f>入力画面!C12</f>
        <v>0</v>
      </c>
      <c r="W2" s="882"/>
      <c r="X2" s="882"/>
      <c r="Y2" s="883"/>
      <c r="Z2" s="878" t="s">
        <v>355</v>
      </c>
      <c r="AA2" s="884" t="s">
        <v>354</v>
      </c>
      <c r="AB2" s="885"/>
      <c r="AC2" s="885"/>
      <c r="AD2" s="886"/>
      <c r="AE2" s="111"/>
    </row>
    <row r="3" spans="2:31" ht="20.100000000000001" customHeight="1">
      <c r="B3" s="871"/>
      <c r="C3" s="872"/>
      <c r="D3" s="873"/>
      <c r="E3" s="875"/>
      <c r="F3" s="875"/>
      <c r="G3" s="875"/>
      <c r="H3" s="875"/>
      <c r="I3" s="875"/>
      <c r="J3" s="875"/>
      <c r="K3" s="875"/>
      <c r="L3" s="875"/>
      <c r="M3" s="877"/>
      <c r="N3" s="872"/>
      <c r="O3" s="872"/>
      <c r="P3" s="872"/>
      <c r="Q3" s="872"/>
      <c r="R3" s="872"/>
      <c r="S3" s="872"/>
      <c r="T3" s="872"/>
      <c r="U3" s="879"/>
      <c r="V3" s="855"/>
      <c r="W3" s="856"/>
      <c r="X3" s="856"/>
      <c r="Y3" s="857"/>
      <c r="Z3" s="879"/>
      <c r="AA3" s="887"/>
      <c r="AB3" s="888"/>
      <c r="AC3" s="888"/>
      <c r="AD3" s="889"/>
      <c r="AE3" s="111"/>
    </row>
    <row r="4" spans="2:31" ht="21.95" customHeight="1">
      <c r="B4" s="890">
        <f>入力画面!C4</f>
        <v>0</v>
      </c>
      <c r="C4" s="891"/>
      <c r="D4" s="892"/>
      <c r="E4" s="899">
        <f>入力画面!B4</f>
        <v>0</v>
      </c>
      <c r="F4" s="900"/>
      <c r="G4" s="900"/>
      <c r="H4" s="901"/>
      <c r="I4" s="908">
        <f>AD53</f>
        <v>0</v>
      </c>
      <c r="J4" s="894"/>
      <c r="K4" s="894"/>
      <c r="L4" s="894"/>
      <c r="M4" s="910">
        <f>入力画面!C6</f>
        <v>0</v>
      </c>
      <c r="N4" s="911"/>
      <c r="O4" s="911"/>
      <c r="P4" s="911"/>
      <c r="Q4" s="911"/>
      <c r="R4" s="911"/>
      <c r="S4" s="911"/>
      <c r="T4" s="912"/>
      <c r="U4" s="879"/>
      <c r="V4" s="855"/>
      <c r="W4" s="856"/>
      <c r="X4" s="856"/>
      <c r="Y4" s="857"/>
      <c r="Z4" s="879"/>
      <c r="AA4" s="843" t="s">
        <v>353</v>
      </c>
      <c r="AB4" s="844"/>
      <c r="AC4" s="844"/>
      <c r="AD4" s="845"/>
      <c r="AE4" s="112"/>
    </row>
    <row r="5" spans="2:31" ht="21.95" customHeight="1">
      <c r="B5" s="893"/>
      <c r="C5" s="894"/>
      <c r="D5" s="895"/>
      <c r="E5" s="902"/>
      <c r="F5" s="903"/>
      <c r="G5" s="903"/>
      <c r="H5" s="904"/>
      <c r="I5" s="908"/>
      <c r="J5" s="894"/>
      <c r="K5" s="894"/>
      <c r="L5" s="894"/>
      <c r="M5" s="855"/>
      <c r="N5" s="856"/>
      <c r="O5" s="856"/>
      <c r="P5" s="856"/>
      <c r="Q5" s="856"/>
      <c r="R5" s="856"/>
      <c r="S5" s="856"/>
      <c r="T5" s="857"/>
      <c r="U5" s="879"/>
      <c r="V5" s="846">
        <f>入力画面!C13</f>
        <v>0</v>
      </c>
      <c r="W5" s="847"/>
      <c r="X5" s="847"/>
      <c r="Y5" s="848"/>
      <c r="Z5" s="879"/>
      <c r="AA5" s="852" t="s">
        <v>756</v>
      </c>
      <c r="AB5" s="853"/>
      <c r="AC5" s="853"/>
      <c r="AD5" s="854"/>
      <c r="AE5" s="111"/>
    </row>
    <row r="6" spans="2:31" ht="21.95" customHeight="1">
      <c r="B6" s="893"/>
      <c r="C6" s="894"/>
      <c r="D6" s="895"/>
      <c r="E6" s="902"/>
      <c r="F6" s="903"/>
      <c r="G6" s="903"/>
      <c r="H6" s="904"/>
      <c r="I6" s="908"/>
      <c r="J6" s="894"/>
      <c r="K6" s="894"/>
      <c r="L6" s="894"/>
      <c r="M6" s="855">
        <f>入力画面!C8</f>
        <v>0</v>
      </c>
      <c r="N6" s="856"/>
      <c r="O6" s="856"/>
      <c r="P6" s="856"/>
      <c r="Q6" s="856"/>
      <c r="R6" s="856"/>
      <c r="S6" s="856"/>
      <c r="T6" s="857"/>
      <c r="U6" s="879"/>
      <c r="V6" s="846"/>
      <c r="W6" s="847"/>
      <c r="X6" s="847"/>
      <c r="Y6" s="848"/>
      <c r="Z6" s="879"/>
      <c r="AA6" s="852" t="s">
        <v>352</v>
      </c>
      <c r="AB6" s="853"/>
      <c r="AC6" s="853"/>
      <c r="AD6" s="854"/>
      <c r="AE6" s="111"/>
    </row>
    <row r="7" spans="2:31" ht="21.95" customHeight="1" thickBot="1">
      <c r="B7" s="896"/>
      <c r="C7" s="897"/>
      <c r="D7" s="898"/>
      <c r="E7" s="905"/>
      <c r="F7" s="906"/>
      <c r="G7" s="906"/>
      <c r="H7" s="907"/>
      <c r="I7" s="909"/>
      <c r="J7" s="897"/>
      <c r="K7" s="897"/>
      <c r="L7" s="897"/>
      <c r="M7" s="858"/>
      <c r="N7" s="859"/>
      <c r="O7" s="859"/>
      <c r="P7" s="859"/>
      <c r="Q7" s="859"/>
      <c r="R7" s="859"/>
      <c r="S7" s="859"/>
      <c r="T7" s="860"/>
      <c r="U7" s="880"/>
      <c r="V7" s="849"/>
      <c r="W7" s="850"/>
      <c r="X7" s="850"/>
      <c r="Y7" s="851"/>
      <c r="Z7" s="880"/>
      <c r="AA7" s="861" t="s">
        <v>351</v>
      </c>
      <c r="AB7" s="862"/>
      <c r="AC7" s="862"/>
      <c r="AD7" s="863"/>
      <c r="AE7" s="112"/>
    </row>
    <row r="8" spans="2:31" ht="21.95" customHeight="1">
      <c r="B8" s="913" t="s">
        <v>350</v>
      </c>
      <c r="C8" s="914"/>
      <c r="D8" s="914"/>
      <c r="E8" s="914"/>
      <c r="F8" s="446"/>
      <c r="G8" s="917" t="s">
        <v>897</v>
      </c>
      <c r="H8" s="917"/>
      <c r="I8" s="918"/>
      <c r="J8" s="446"/>
      <c r="K8" s="917" t="s">
        <v>898</v>
      </c>
      <c r="L8" s="917"/>
      <c r="M8" s="918"/>
      <c r="N8" s="446"/>
      <c r="O8" s="917" t="s">
        <v>899</v>
      </c>
      <c r="P8" s="917"/>
      <c r="Q8" s="918"/>
      <c r="R8" s="446"/>
      <c r="S8" s="917" t="s">
        <v>900</v>
      </c>
      <c r="T8" s="917"/>
      <c r="U8" s="917"/>
      <c r="V8" s="918"/>
      <c r="W8" s="446"/>
      <c r="X8" s="917" t="s">
        <v>901</v>
      </c>
      <c r="Y8" s="917"/>
      <c r="Z8" s="918"/>
      <c r="AA8" s="446"/>
      <c r="AB8" s="917" t="s">
        <v>902</v>
      </c>
      <c r="AC8" s="917"/>
      <c r="AD8" s="920"/>
      <c r="AE8" s="112"/>
    </row>
    <row r="9" spans="2:31" ht="21.95" customHeight="1">
      <c r="B9" s="915"/>
      <c r="C9" s="916"/>
      <c r="D9" s="916"/>
      <c r="E9" s="916"/>
      <c r="F9" s="447"/>
      <c r="G9" s="866"/>
      <c r="H9" s="866"/>
      <c r="I9" s="919"/>
      <c r="J9" s="447"/>
      <c r="K9" s="866"/>
      <c r="L9" s="866"/>
      <c r="M9" s="919"/>
      <c r="N9" s="447"/>
      <c r="O9" s="866"/>
      <c r="P9" s="866"/>
      <c r="Q9" s="919"/>
      <c r="R9" s="447"/>
      <c r="S9" s="866"/>
      <c r="T9" s="866"/>
      <c r="U9" s="866"/>
      <c r="V9" s="919"/>
      <c r="W9" s="447"/>
      <c r="X9" s="866"/>
      <c r="Y9" s="866"/>
      <c r="Z9" s="919"/>
      <c r="AA9" s="447"/>
      <c r="AB9" s="866"/>
      <c r="AC9" s="866"/>
      <c r="AD9" s="867"/>
      <c r="AE9" s="112"/>
    </row>
    <row r="10" spans="2:31" ht="21.95" customHeight="1">
      <c r="B10" s="203" t="s">
        <v>361</v>
      </c>
      <c r="C10" s="56" t="s">
        <v>729</v>
      </c>
      <c r="D10" s="375">
        <v>30</v>
      </c>
      <c r="E10" s="376">
        <v>0</v>
      </c>
      <c r="F10" s="81" t="s">
        <v>364</v>
      </c>
      <c r="G10" s="319" t="s">
        <v>476</v>
      </c>
      <c r="H10" s="380">
        <v>10</v>
      </c>
      <c r="I10" s="380">
        <v>0</v>
      </c>
      <c r="J10" s="81" t="s">
        <v>364</v>
      </c>
      <c r="K10" s="319" t="s">
        <v>410</v>
      </c>
      <c r="L10" s="384">
        <v>20</v>
      </c>
      <c r="M10" s="384">
        <v>0</v>
      </c>
      <c r="N10" s="81" t="s">
        <v>364</v>
      </c>
      <c r="O10" s="56" t="s">
        <v>472</v>
      </c>
      <c r="P10" s="384">
        <v>20</v>
      </c>
      <c r="Q10" s="384">
        <v>0</v>
      </c>
      <c r="R10" s="81" t="s">
        <v>364</v>
      </c>
      <c r="S10" s="921" t="s">
        <v>477</v>
      </c>
      <c r="T10" s="921"/>
      <c r="U10" s="384">
        <v>10</v>
      </c>
      <c r="V10" s="384">
        <v>0</v>
      </c>
      <c r="W10" s="81" t="s">
        <v>364</v>
      </c>
      <c r="X10" s="319" t="s">
        <v>329</v>
      </c>
      <c r="Y10" s="384">
        <v>20</v>
      </c>
      <c r="Z10" s="384">
        <v>0</v>
      </c>
      <c r="AA10" s="81" t="s">
        <v>364</v>
      </c>
      <c r="AB10" s="56" t="s">
        <v>328</v>
      </c>
      <c r="AC10" s="390">
        <v>20</v>
      </c>
      <c r="AD10" s="398">
        <v>0</v>
      </c>
      <c r="AE10" s="112"/>
    </row>
    <row r="11" spans="2:31" ht="21.95" customHeight="1">
      <c r="B11" s="137"/>
      <c r="C11" s="321"/>
      <c r="D11" s="376"/>
      <c r="E11" s="378"/>
      <c r="F11" s="81" t="s">
        <v>364</v>
      </c>
      <c r="G11" s="319" t="s">
        <v>478</v>
      </c>
      <c r="H11" s="469" t="s">
        <v>845</v>
      </c>
      <c r="I11" s="380"/>
      <c r="J11" s="81" t="s">
        <v>364</v>
      </c>
      <c r="K11" s="319" t="s">
        <v>412</v>
      </c>
      <c r="L11" s="388">
        <v>20</v>
      </c>
      <c r="M11" s="389">
        <v>0</v>
      </c>
      <c r="N11" s="81" t="s">
        <v>364</v>
      </c>
      <c r="O11" s="56" t="s">
        <v>304</v>
      </c>
      <c r="P11" s="384">
        <v>10</v>
      </c>
      <c r="Q11" s="386">
        <v>0</v>
      </c>
      <c r="R11" s="81" t="s">
        <v>364</v>
      </c>
      <c r="S11" s="921" t="s">
        <v>479</v>
      </c>
      <c r="T11" s="921"/>
      <c r="U11" s="388">
        <v>10</v>
      </c>
      <c r="V11" s="384">
        <v>0</v>
      </c>
      <c r="W11" s="81" t="s">
        <v>364</v>
      </c>
      <c r="X11" s="319" t="s">
        <v>413</v>
      </c>
      <c r="Y11" s="384">
        <v>10</v>
      </c>
      <c r="Z11" s="384">
        <v>0</v>
      </c>
      <c r="AA11" s="81"/>
      <c r="AB11" s="319"/>
      <c r="AC11" s="386"/>
      <c r="AD11" s="399"/>
      <c r="AE11" s="112"/>
    </row>
    <row r="12" spans="2:31" ht="21.95" customHeight="1">
      <c r="B12" s="133" t="s">
        <v>364</v>
      </c>
      <c r="C12" s="370" t="s">
        <v>833</v>
      </c>
      <c r="D12" s="375">
        <v>10</v>
      </c>
      <c r="E12" s="375">
        <v>0</v>
      </c>
      <c r="F12" s="81"/>
      <c r="G12" s="319"/>
      <c r="H12" s="232"/>
      <c r="I12" s="232"/>
      <c r="J12" s="81" t="s">
        <v>674</v>
      </c>
      <c r="K12" s="319" t="s">
        <v>819</v>
      </c>
      <c r="L12" s="380">
        <v>20</v>
      </c>
      <c r="M12" s="389">
        <v>0</v>
      </c>
      <c r="N12" s="81"/>
      <c r="O12" s="56"/>
      <c r="P12" s="390"/>
      <c r="Q12" s="390"/>
      <c r="R12" s="81" t="s">
        <v>364</v>
      </c>
      <c r="S12" s="921" t="s">
        <v>480</v>
      </c>
      <c r="T12" s="921"/>
      <c r="U12" s="384">
        <v>10</v>
      </c>
      <c r="V12" s="384">
        <v>0</v>
      </c>
      <c r="W12" s="81"/>
      <c r="X12" s="56"/>
      <c r="Y12" s="385"/>
      <c r="Z12" s="397"/>
      <c r="AA12" s="450"/>
      <c r="AB12" s="451" t="s">
        <v>921</v>
      </c>
      <c r="AC12" s="386">
        <f>SUM(AC10)</f>
        <v>20</v>
      </c>
      <c r="AD12" s="399">
        <f>SUM(AD10)</f>
        <v>0</v>
      </c>
      <c r="AE12" s="112"/>
    </row>
    <row r="13" spans="2:31" ht="21.95" customHeight="1">
      <c r="B13" s="133" t="s">
        <v>364</v>
      </c>
      <c r="C13" s="370" t="s">
        <v>481</v>
      </c>
      <c r="D13" s="375">
        <v>10</v>
      </c>
      <c r="E13" s="375">
        <v>0</v>
      </c>
      <c r="F13" s="81"/>
      <c r="G13" s="319"/>
      <c r="H13" s="232"/>
      <c r="I13" s="232"/>
      <c r="J13" s="81"/>
      <c r="K13" s="319"/>
      <c r="L13" s="389"/>
      <c r="M13" s="389"/>
      <c r="N13" s="81"/>
      <c r="O13" s="56"/>
      <c r="P13" s="390"/>
      <c r="Q13" s="390"/>
      <c r="R13" s="81" t="s">
        <v>364</v>
      </c>
      <c r="S13" s="921" t="s">
        <v>482</v>
      </c>
      <c r="T13" s="921"/>
      <c r="U13" s="384">
        <v>10</v>
      </c>
      <c r="V13" s="384">
        <v>0</v>
      </c>
      <c r="W13" s="81"/>
      <c r="X13" s="319"/>
      <c r="Y13" s="386">
        <v>0</v>
      </c>
      <c r="Z13" s="386">
        <v>0</v>
      </c>
      <c r="AA13" s="449"/>
      <c r="AB13" s="864" t="s">
        <v>917</v>
      </c>
      <c r="AC13" s="864"/>
      <c r="AD13" s="865"/>
      <c r="AE13" s="112"/>
    </row>
    <row r="14" spans="2:31" ht="21.95" customHeight="1">
      <c r="B14" s="133" t="s">
        <v>364</v>
      </c>
      <c r="C14" s="370" t="s">
        <v>483</v>
      </c>
      <c r="D14" s="375">
        <v>10</v>
      </c>
      <c r="E14" s="375">
        <v>0</v>
      </c>
      <c r="F14" s="81"/>
      <c r="G14" s="319"/>
      <c r="H14" s="232"/>
      <c r="I14" s="232"/>
      <c r="J14" s="81"/>
      <c r="K14" s="319"/>
      <c r="L14" s="389">
        <v>0</v>
      </c>
      <c r="M14" s="389"/>
      <c r="N14" s="113"/>
      <c r="O14" s="59"/>
      <c r="P14" s="386"/>
      <c r="Q14" s="386"/>
      <c r="R14" s="81" t="s">
        <v>364</v>
      </c>
      <c r="S14" s="921" t="s">
        <v>484</v>
      </c>
      <c r="T14" s="921"/>
      <c r="U14" s="384">
        <v>30</v>
      </c>
      <c r="V14" s="384">
        <v>0</v>
      </c>
      <c r="W14" s="164"/>
      <c r="X14" s="319"/>
      <c r="Y14" s="386"/>
      <c r="Z14" s="386"/>
      <c r="AA14" s="447"/>
      <c r="AB14" s="866"/>
      <c r="AC14" s="866"/>
      <c r="AD14" s="867"/>
      <c r="AE14" s="112"/>
    </row>
    <row r="15" spans="2:31" ht="21.95" customHeight="1">
      <c r="B15" s="133" t="s">
        <v>364</v>
      </c>
      <c r="C15" s="370" t="s">
        <v>485</v>
      </c>
      <c r="D15" s="375">
        <v>10</v>
      </c>
      <c r="E15" s="375">
        <v>0</v>
      </c>
      <c r="F15" s="81"/>
      <c r="G15" s="319"/>
      <c r="H15" s="232"/>
      <c r="I15" s="232"/>
      <c r="J15" s="81"/>
      <c r="K15" s="319"/>
      <c r="L15" s="389"/>
      <c r="M15" s="389"/>
      <c r="N15" s="113"/>
      <c r="O15" s="59"/>
      <c r="P15" s="386"/>
      <c r="Q15" s="386"/>
      <c r="R15" s="81" t="s">
        <v>364</v>
      </c>
      <c r="S15" s="921" t="s">
        <v>426</v>
      </c>
      <c r="T15" s="921"/>
      <c r="U15" s="388">
        <v>20</v>
      </c>
      <c r="V15" s="384">
        <v>0</v>
      </c>
      <c r="W15" s="164"/>
      <c r="X15" s="319"/>
      <c r="Y15" s="386"/>
      <c r="Z15" s="386"/>
      <c r="AA15" s="81" t="s">
        <v>364</v>
      </c>
      <c r="AB15" s="319" t="s">
        <v>306</v>
      </c>
      <c r="AC15" s="384">
        <v>10</v>
      </c>
      <c r="AD15" s="399">
        <v>0</v>
      </c>
      <c r="AE15" s="114"/>
    </row>
    <row r="16" spans="2:31" ht="21.95" customHeight="1">
      <c r="B16" s="133" t="s">
        <v>364</v>
      </c>
      <c r="C16" s="370" t="s">
        <v>487</v>
      </c>
      <c r="D16" s="375">
        <v>40</v>
      </c>
      <c r="E16" s="375">
        <v>0</v>
      </c>
      <c r="F16" s="81"/>
      <c r="G16" s="319"/>
      <c r="H16" s="232"/>
      <c r="I16" s="232"/>
      <c r="J16" s="81"/>
      <c r="K16" s="319"/>
      <c r="L16" s="389"/>
      <c r="M16" s="389"/>
      <c r="N16" s="450"/>
      <c r="O16" s="451" t="s">
        <v>921</v>
      </c>
      <c r="P16" s="386">
        <f>SUM(P10:P11)</f>
        <v>30</v>
      </c>
      <c r="Q16" s="386">
        <f>SUM(Q10:Q11)</f>
        <v>0</v>
      </c>
      <c r="R16" s="81" t="s">
        <v>364</v>
      </c>
      <c r="S16" s="921" t="s">
        <v>486</v>
      </c>
      <c r="T16" s="921"/>
      <c r="U16" s="390">
        <v>10</v>
      </c>
      <c r="V16" s="390">
        <v>0</v>
      </c>
      <c r="W16" s="164"/>
      <c r="X16" s="319"/>
      <c r="Y16" s="386"/>
      <c r="Z16" s="386"/>
      <c r="AA16" s="81"/>
      <c r="AB16" s="319"/>
      <c r="AC16" s="384"/>
      <c r="AD16" s="399"/>
      <c r="AE16" s="114"/>
    </row>
    <row r="17" spans="2:31" ht="21.95" customHeight="1">
      <c r="B17" s="133" t="s">
        <v>364</v>
      </c>
      <c r="C17" s="370" t="s">
        <v>488</v>
      </c>
      <c r="D17" s="375">
        <v>10</v>
      </c>
      <c r="E17" s="375">
        <v>0</v>
      </c>
      <c r="F17" s="81"/>
      <c r="G17" s="319"/>
      <c r="H17" s="187"/>
      <c r="I17" s="187"/>
      <c r="J17" s="81"/>
      <c r="K17" s="319"/>
      <c r="L17" s="389"/>
      <c r="M17" s="389"/>
      <c r="N17" s="448"/>
      <c r="O17" s="922" t="s">
        <v>907</v>
      </c>
      <c r="P17" s="922"/>
      <c r="Q17" s="923"/>
      <c r="R17" s="81"/>
      <c r="S17" s="921"/>
      <c r="T17" s="921"/>
      <c r="U17" s="386"/>
      <c r="V17" s="386"/>
      <c r="W17" s="450"/>
      <c r="X17" s="451" t="s">
        <v>921</v>
      </c>
      <c r="Y17" s="386">
        <f>SUM(Y10:Y15)</f>
        <v>30</v>
      </c>
      <c r="Z17" s="386">
        <f>SUM(Z10:Z15)</f>
        <v>0</v>
      </c>
      <c r="AA17" s="450"/>
      <c r="AB17" s="451" t="s">
        <v>921</v>
      </c>
      <c r="AC17" s="400">
        <f>SUM(AC15)</f>
        <v>10</v>
      </c>
      <c r="AD17" s="401">
        <f>SUM(AD15)</f>
        <v>0</v>
      </c>
      <c r="AE17" s="114"/>
    </row>
    <row r="18" spans="2:31" ht="21.95" customHeight="1">
      <c r="B18" s="133" t="s">
        <v>364</v>
      </c>
      <c r="C18" s="371" t="s">
        <v>489</v>
      </c>
      <c r="D18" s="375">
        <v>10</v>
      </c>
      <c r="E18" s="375">
        <v>0</v>
      </c>
      <c r="F18" s="115"/>
      <c r="G18" s="59"/>
      <c r="H18" s="190"/>
      <c r="I18" s="190"/>
      <c r="J18" s="450"/>
      <c r="K18" s="451" t="s">
        <v>921</v>
      </c>
      <c r="L18" s="386">
        <f>SUM(L10:L12)</f>
        <v>60</v>
      </c>
      <c r="M18" s="384">
        <f>SUM(M10:M12)</f>
        <v>0</v>
      </c>
      <c r="N18" s="447"/>
      <c r="O18" s="866"/>
      <c r="P18" s="866"/>
      <c r="Q18" s="919"/>
      <c r="R18" s="81"/>
      <c r="S18" s="921"/>
      <c r="T18" s="921"/>
      <c r="U18" s="386"/>
      <c r="V18" s="386"/>
      <c r="W18" s="448"/>
      <c r="X18" s="922" t="s">
        <v>914</v>
      </c>
      <c r="Y18" s="922"/>
      <c r="Z18" s="923"/>
      <c r="AA18" s="449"/>
      <c r="AB18" s="864" t="s">
        <v>918</v>
      </c>
      <c r="AC18" s="864"/>
      <c r="AD18" s="865"/>
      <c r="AE18" s="114"/>
    </row>
    <row r="19" spans="2:31" ht="21.95" customHeight="1">
      <c r="B19" s="133" t="s">
        <v>364</v>
      </c>
      <c r="C19" s="371" t="s">
        <v>490</v>
      </c>
      <c r="D19" s="375">
        <v>10</v>
      </c>
      <c r="E19" s="375">
        <v>0</v>
      </c>
      <c r="F19" s="450"/>
      <c r="G19" s="451" t="s">
        <v>921</v>
      </c>
      <c r="H19" s="190">
        <f>SUM(H10:H11)</f>
        <v>10</v>
      </c>
      <c r="I19" s="190">
        <f>SUM(I10:I11)</f>
        <v>0</v>
      </c>
      <c r="J19" s="448"/>
      <c r="K19" s="922" t="s">
        <v>906</v>
      </c>
      <c r="L19" s="922"/>
      <c r="M19" s="923"/>
      <c r="N19" s="81" t="s">
        <v>364</v>
      </c>
      <c r="O19" s="56" t="s">
        <v>58</v>
      </c>
      <c r="P19" s="384">
        <v>10</v>
      </c>
      <c r="Q19" s="384">
        <v>0</v>
      </c>
      <c r="R19" s="81"/>
      <c r="S19" s="921"/>
      <c r="T19" s="921"/>
      <c r="U19" s="386"/>
      <c r="V19" s="386"/>
      <c r="W19" s="447"/>
      <c r="X19" s="866"/>
      <c r="Y19" s="866"/>
      <c r="Z19" s="919"/>
      <c r="AA19" s="447"/>
      <c r="AB19" s="866"/>
      <c r="AC19" s="866"/>
      <c r="AD19" s="867"/>
      <c r="AE19" s="114"/>
    </row>
    <row r="20" spans="2:31" ht="21.95" customHeight="1">
      <c r="B20" s="133" t="s">
        <v>364</v>
      </c>
      <c r="C20" s="371" t="s">
        <v>783</v>
      </c>
      <c r="D20" s="375">
        <v>10</v>
      </c>
      <c r="E20" s="375">
        <v>0</v>
      </c>
      <c r="F20" s="448"/>
      <c r="G20" s="922" t="s">
        <v>903</v>
      </c>
      <c r="H20" s="922"/>
      <c r="I20" s="923"/>
      <c r="J20" s="447"/>
      <c r="K20" s="866"/>
      <c r="L20" s="866"/>
      <c r="M20" s="919"/>
      <c r="N20" s="81" t="s">
        <v>364</v>
      </c>
      <c r="O20" s="56" t="s">
        <v>59</v>
      </c>
      <c r="P20" s="390">
        <v>10</v>
      </c>
      <c r="Q20" s="390">
        <v>0</v>
      </c>
      <c r="R20" s="452"/>
      <c r="S20" s="924" t="s">
        <v>921</v>
      </c>
      <c r="T20" s="925"/>
      <c r="U20" s="386">
        <f>SUM(U10:U16)</f>
        <v>100</v>
      </c>
      <c r="V20" s="386">
        <f>SUM(V10:V16)</f>
        <v>0</v>
      </c>
      <c r="W20" s="81" t="s">
        <v>364</v>
      </c>
      <c r="X20" s="319" t="s">
        <v>421</v>
      </c>
      <c r="Y20" s="384">
        <v>20</v>
      </c>
      <c r="Z20" s="390">
        <v>0</v>
      </c>
      <c r="AA20" s="81" t="s">
        <v>364</v>
      </c>
      <c r="AB20" s="319" t="s">
        <v>491</v>
      </c>
      <c r="AC20" s="381">
        <v>10</v>
      </c>
      <c r="AD20" s="402">
        <v>0</v>
      </c>
      <c r="AE20" s="114"/>
    </row>
    <row r="21" spans="2:31" ht="21.95" customHeight="1">
      <c r="B21" s="133" t="s">
        <v>364</v>
      </c>
      <c r="C21" s="371" t="s">
        <v>784</v>
      </c>
      <c r="D21" s="375">
        <v>10</v>
      </c>
      <c r="E21" s="375">
        <v>0</v>
      </c>
      <c r="F21" s="447"/>
      <c r="G21" s="866"/>
      <c r="H21" s="866"/>
      <c r="I21" s="919"/>
      <c r="J21" s="81" t="s">
        <v>364</v>
      </c>
      <c r="K21" s="320" t="s">
        <v>22</v>
      </c>
      <c r="L21" s="384">
        <v>10</v>
      </c>
      <c r="M21" s="384">
        <v>0</v>
      </c>
      <c r="N21" s="81" t="s">
        <v>364</v>
      </c>
      <c r="O21" s="56" t="s">
        <v>60</v>
      </c>
      <c r="P21" s="390">
        <v>10</v>
      </c>
      <c r="Q21" s="390">
        <v>0</v>
      </c>
      <c r="R21" s="448"/>
      <c r="S21" s="922" t="s">
        <v>911</v>
      </c>
      <c r="T21" s="922"/>
      <c r="U21" s="922"/>
      <c r="V21" s="923"/>
      <c r="W21" s="81" t="s">
        <v>364</v>
      </c>
      <c r="X21" s="319" t="s">
        <v>423</v>
      </c>
      <c r="Y21" s="475" t="s">
        <v>952</v>
      </c>
      <c r="Z21" s="79"/>
      <c r="AA21" s="81" t="s">
        <v>364</v>
      </c>
      <c r="AB21" s="56" t="s">
        <v>385</v>
      </c>
      <c r="AC21" s="381">
        <v>10</v>
      </c>
      <c r="AD21" s="402">
        <v>0</v>
      </c>
      <c r="AE21" s="114"/>
    </row>
    <row r="22" spans="2:31" ht="21.95" customHeight="1">
      <c r="B22" s="133" t="s">
        <v>364</v>
      </c>
      <c r="C22" s="370" t="s">
        <v>493</v>
      </c>
      <c r="D22" s="375">
        <v>20</v>
      </c>
      <c r="E22" s="375">
        <v>0</v>
      </c>
      <c r="F22" s="81" t="s">
        <v>364</v>
      </c>
      <c r="G22" s="60" t="s">
        <v>380</v>
      </c>
      <c r="H22" s="375">
        <v>50</v>
      </c>
      <c r="I22" s="381">
        <v>0</v>
      </c>
      <c r="J22" s="81" t="s">
        <v>364</v>
      </c>
      <c r="K22" s="320" t="s">
        <v>397</v>
      </c>
      <c r="L22" s="384">
        <v>10</v>
      </c>
      <c r="M22" s="384">
        <v>0</v>
      </c>
      <c r="N22" s="81" t="s">
        <v>364</v>
      </c>
      <c r="O22" s="56" t="s">
        <v>61</v>
      </c>
      <c r="P22" s="390">
        <v>10</v>
      </c>
      <c r="Q22" s="390">
        <v>0</v>
      </c>
      <c r="R22" s="447"/>
      <c r="S22" s="866"/>
      <c r="T22" s="866"/>
      <c r="U22" s="866"/>
      <c r="V22" s="919"/>
      <c r="W22" s="81"/>
      <c r="X22" s="319"/>
      <c r="Y22" s="386">
        <v>0</v>
      </c>
      <c r="Z22" s="386">
        <v>0</v>
      </c>
      <c r="AA22" s="81" t="s">
        <v>364</v>
      </c>
      <c r="AB22" s="319" t="s">
        <v>492</v>
      </c>
      <c r="AC22" s="381">
        <v>10</v>
      </c>
      <c r="AD22" s="402">
        <v>0</v>
      </c>
      <c r="AE22" s="114"/>
    </row>
    <row r="23" spans="2:31" ht="21.95" customHeight="1">
      <c r="B23" s="133" t="s">
        <v>364</v>
      </c>
      <c r="C23" s="370" t="s">
        <v>495</v>
      </c>
      <c r="D23" s="375">
        <v>20</v>
      </c>
      <c r="E23" s="375">
        <v>0</v>
      </c>
      <c r="F23" s="81" t="s">
        <v>364</v>
      </c>
      <c r="G23" s="60" t="s">
        <v>381</v>
      </c>
      <c r="H23" s="376">
        <v>10</v>
      </c>
      <c r="I23" s="381">
        <v>0</v>
      </c>
      <c r="J23" s="81" t="s">
        <v>364</v>
      </c>
      <c r="K23" s="319" t="s">
        <v>24</v>
      </c>
      <c r="L23" s="384">
        <v>10</v>
      </c>
      <c r="M23" s="384">
        <v>0</v>
      </c>
      <c r="N23" s="81"/>
      <c r="O23" s="56"/>
      <c r="P23" s="386"/>
      <c r="Q23" s="386"/>
      <c r="R23" s="81" t="s">
        <v>364</v>
      </c>
      <c r="S23" s="926" t="s">
        <v>85</v>
      </c>
      <c r="T23" s="926"/>
      <c r="U23" s="384">
        <v>20</v>
      </c>
      <c r="V23" s="384">
        <v>0</v>
      </c>
      <c r="W23" s="164"/>
      <c r="X23" s="319"/>
      <c r="Y23" s="386"/>
      <c r="Z23" s="386"/>
      <c r="AA23" s="81" t="s">
        <v>364</v>
      </c>
      <c r="AB23" s="56" t="s">
        <v>494</v>
      </c>
      <c r="AC23" s="381">
        <v>10</v>
      </c>
      <c r="AD23" s="402">
        <v>0</v>
      </c>
      <c r="AE23" s="114"/>
    </row>
    <row r="24" spans="2:31" ht="21.95" customHeight="1">
      <c r="B24" s="133" t="s">
        <v>364</v>
      </c>
      <c r="C24" s="370" t="s">
        <v>496</v>
      </c>
      <c r="D24" s="375">
        <v>10</v>
      </c>
      <c r="E24" s="375">
        <v>0</v>
      </c>
      <c r="F24" s="81" t="s">
        <v>364</v>
      </c>
      <c r="G24" s="60" t="s">
        <v>497</v>
      </c>
      <c r="H24" s="381">
        <v>10</v>
      </c>
      <c r="I24" s="381">
        <v>0</v>
      </c>
      <c r="J24" s="81" t="s">
        <v>364</v>
      </c>
      <c r="K24" s="320" t="s">
        <v>25</v>
      </c>
      <c r="L24" s="384">
        <v>10</v>
      </c>
      <c r="M24" s="386">
        <v>0</v>
      </c>
      <c r="N24" s="81"/>
      <c r="O24" s="56"/>
      <c r="P24" s="386"/>
      <c r="Q24" s="386"/>
      <c r="R24" s="81" t="s">
        <v>364</v>
      </c>
      <c r="S24" s="926" t="s">
        <v>86</v>
      </c>
      <c r="T24" s="926"/>
      <c r="U24" s="384">
        <v>10</v>
      </c>
      <c r="V24" s="384">
        <v>0</v>
      </c>
      <c r="W24" s="164"/>
      <c r="X24" s="319"/>
      <c r="Y24" s="386"/>
      <c r="Z24" s="386"/>
      <c r="AA24" s="81"/>
      <c r="AB24" s="56"/>
      <c r="AC24" s="381"/>
      <c r="AD24" s="402"/>
      <c r="AE24" s="114"/>
    </row>
    <row r="25" spans="2:31" ht="21.95" customHeight="1">
      <c r="B25" s="133" t="s">
        <v>364</v>
      </c>
      <c r="C25" s="370" t="s">
        <v>498</v>
      </c>
      <c r="D25" s="375">
        <v>10</v>
      </c>
      <c r="E25" s="375">
        <v>0</v>
      </c>
      <c r="F25" s="81"/>
      <c r="G25" s="319"/>
      <c r="H25" s="384"/>
      <c r="I25" s="226"/>
      <c r="J25" s="81" t="s">
        <v>364</v>
      </c>
      <c r="K25" s="320" t="s">
        <v>26</v>
      </c>
      <c r="L25" s="390">
        <v>20</v>
      </c>
      <c r="M25" s="391">
        <v>0</v>
      </c>
      <c r="N25" s="115"/>
      <c r="O25" s="56"/>
      <c r="P25" s="390"/>
      <c r="Q25" s="390"/>
      <c r="R25" s="81" t="s">
        <v>364</v>
      </c>
      <c r="S25" s="921" t="s">
        <v>87</v>
      </c>
      <c r="T25" s="921"/>
      <c r="U25" s="384">
        <v>20</v>
      </c>
      <c r="V25" s="384">
        <v>0</v>
      </c>
      <c r="W25" s="164"/>
      <c r="X25" s="319"/>
      <c r="Y25" s="386"/>
      <c r="Z25" s="386"/>
      <c r="AA25" s="450"/>
      <c r="AB25" s="451" t="s">
        <v>921</v>
      </c>
      <c r="AC25" s="383">
        <f>SUM(AC20:AC23)</f>
        <v>40</v>
      </c>
      <c r="AD25" s="403">
        <f>SUM(AD20:AD23)</f>
        <v>0</v>
      </c>
      <c r="AE25" s="114"/>
    </row>
    <row r="26" spans="2:31" ht="21.95" customHeight="1">
      <c r="B26" s="133" t="s">
        <v>364</v>
      </c>
      <c r="C26" s="371" t="s">
        <v>499</v>
      </c>
      <c r="D26" s="375">
        <v>10</v>
      </c>
      <c r="E26" s="375">
        <v>0</v>
      </c>
      <c r="F26" s="115"/>
      <c r="G26" s="319"/>
      <c r="H26" s="382"/>
      <c r="I26" s="382"/>
      <c r="J26" s="81" t="s">
        <v>364</v>
      </c>
      <c r="K26" s="320" t="s">
        <v>27</v>
      </c>
      <c r="L26" s="391">
        <v>10</v>
      </c>
      <c r="M26" s="391">
        <v>0</v>
      </c>
      <c r="N26" s="113"/>
      <c r="O26" s="59"/>
      <c r="P26" s="386"/>
      <c r="Q26" s="386"/>
      <c r="R26" s="81" t="s">
        <v>364</v>
      </c>
      <c r="S26" s="921" t="s">
        <v>88</v>
      </c>
      <c r="T26" s="921"/>
      <c r="U26" s="384">
        <v>10</v>
      </c>
      <c r="V26" s="384">
        <v>0</v>
      </c>
      <c r="W26" s="450"/>
      <c r="X26" s="451" t="s">
        <v>921</v>
      </c>
      <c r="Y26" s="386">
        <f>SUM(Y20:Y24)</f>
        <v>20</v>
      </c>
      <c r="Z26" s="386">
        <f>SUM(Z20:Z24)</f>
        <v>0</v>
      </c>
      <c r="AA26" s="449"/>
      <c r="AB26" s="864" t="s">
        <v>919</v>
      </c>
      <c r="AC26" s="864"/>
      <c r="AD26" s="865"/>
      <c r="AE26" s="114"/>
    </row>
    <row r="27" spans="2:31" ht="21.95" customHeight="1">
      <c r="B27" s="133" t="s">
        <v>364</v>
      </c>
      <c r="C27" s="371" t="s">
        <v>501</v>
      </c>
      <c r="D27" s="375">
        <v>90</v>
      </c>
      <c r="E27" s="375">
        <v>0</v>
      </c>
      <c r="F27" s="115"/>
      <c r="G27" s="319"/>
      <c r="H27" s="382"/>
      <c r="I27" s="382"/>
      <c r="J27" s="116"/>
      <c r="K27" s="320"/>
      <c r="L27" s="386"/>
      <c r="M27" s="386"/>
      <c r="N27" s="450"/>
      <c r="O27" s="451" t="s">
        <v>921</v>
      </c>
      <c r="P27" s="386">
        <f>SUM(P19:P22)</f>
        <v>40</v>
      </c>
      <c r="Q27" s="386">
        <f>SUM(Q19:Q23)</f>
        <v>0</v>
      </c>
      <c r="R27" s="81" t="s">
        <v>364</v>
      </c>
      <c r="S27" s="926" t="s">
        <v>89</v>
      </c>
      <c r="T27" s="926"/>
      <c r="U27" s="390">
        <v>20</v>
      </c>
      <c r="V27" s="390">
        <v>0</v>
      </c>
      <c r="W27" s="448"/>
      <c r="X27" s="922" t="s">
        <v>915</v>
      </c>
      <c r="Y27" s="922"/>
      <c r="Z27" s="923"/>
      <c r="AA27" s="447"/>
      <c r="AB27" s="866"/>
      <c r="AC27" s="866"/>
      <c r="AD27" s="867"/>
      <c r="AE27" s="114"/>
    </row>
    <row r="28" spans="2:31" ht="21.95" customHeight="1">
      <c r="B28" s="133" t="s">
        <v>364</v>
      </c>
      <c r="C28" s="371" t="s">
        <v>502</v>
      </c>
      <c r="D28" s="375">
        <v>50</v>
      </c>
      <c r="E28" s="375">
        <v>0</v>
      </c>
      <c r="F28" s="81"/>
      <c r="G28" s="319"/>
      <c r="H28" s="382"/>
      <c r="I28" s="382"/>
      <c r="J28" s="450"/>
      <c r="K28" s="451" t="s">
        <v>921</v>
      </c>
      <c r="L28" s="386">
        <f>SUM(L21:L26)</f>
        <v>70</v>
      </c>
      <c r="M28" s="386">
        <f>SUM(M21:M27)</f>
        <v>0</v>
      </c>
      <c r="N28" s="448"/>
      <c r="O28" s="922" t="s">
        <v>908</v>
      </c>
      <c r="P28" s="922"/>
      <c r="Q28" s="923"/>
      <c r="R28" s="81" t="s">
        <v>364</v>
      </c>
      <c r="S28" s="921" t="s">
        <v>91</v>
      </c>
      <c r="T28" s="921"/>
      <c r="U28" s="390">
        <v>10</v>
      </c>
      <c r="V28" s="390">
        <v>0</v>
      </c>
      <c r="W28" s="447"/>
      <c r="X28" s="866"/>
      <c r="Y28" s="866"/>
      <c r="Z28" s="919"/>
      <c r="AA28" s="167" t="s">
        <v>361</v>
      </c>
      <c r="AB28" s="319" t="s">
        <v>500</v>
      </c>
      <c r="AC28" s="381">
        <v>30</v>
      </c>
      <c r="AD28" s="402">
        <v>0</v>
      </c>
      <c r="AE28" s="114"/>
    </row>
    <row r="29" spans="2:31" ht="21.95" customHeight="1">
      <c r="B29" s="133" t="s">
        <v>364</v>
      </c>
      <c r="C29" s="371" t="s">
        <v>721</v>
      </c>
      <c r="D29" s="375">
        <v>50</v>
      </c>
      <c r="E29" s="375">
        <v>0</v>
      </c>
      <c r="F29" s="115"/>
      <c r="G29" s="319"/>
      <c r="H29" s="382"/>
      <c r="I29" s="382"/>
      <c r="J29" s="448"/>
      <c r="K29" s="922" t="s">
        <v>42</v>
      </c>
      <c r="L29" s="922"/>
      <c r="M29" s="923"/>
      <c r="N29" s="447"/>
      <c r="O29" s="866"/>
      <c r="P29" s="866"/>
      <c r="Q29" s="919"/>
      <c r="R29" s="81" t="s">
        <v>364</v>
      </c>
      <c r="S29" s="921" t="s">
        <v>92</v>
      </c>
      <c r="T29" s="921"/>
      <c r="U29" s="390">
        <v>10</v>
      </c>
      <c r="V29" s="390">
        <v>0</v>
      </c>
      <c r="W29" s="81" t="s">
        <v>364</v>
      </c>
      <c r="X29" s="319" t="s">
        <v>365</v>
      </c>
      <c r="Y29" s="384">
        <v>40</v>
      </c>
      <c r="Z29" s="384">
        <v>0</v>
      </c>
      <c r="AA29" s="168"/>
      <c r="AB29" s="319"/>
      <c r="AC29" s="381"/>
      <c r="AD29" s="402"/>
      <c r="AE29" s="114"/>
    </row>
    <row r="30" spans="2:31" ht="21.95" customHeight="1">
      <c r="B30" s="133" t="s">
        <v>364</v>
      </c>
      <c r="C30" s="371" t="s">
        <v>743</v>
      </c>
      <c r="D30" s="375">
        <v>30</v>
      </c>
      <c r="E30" s="375">
        <v>0</v>
      </c>
      <c r="F30" s="115"/>
      <c r="G30" s="319"/>
      <c r="H30" s="382"/>
      <c r="I30" s="382"/>
      <c r="J30" s="447"/>
      <c r="K30" s="866"/>
      <c r="L30" s="866"/>
      <c r="M30" s="919"/>
      <c r="N30" s="81" t="s">
        <v>364</v>
      </c>
      <c r="O30" s="56" t="s">
        <v>240</v>
      </c>
      <c r="P30" s="388">
        <v>40</v>
      </c>
      <c r="Q30" s="390">
        <v>0</v>
      </c>
      <c r="R30" s="81" t="s">
        <v>364</v>
      </c>
      <c r="S30" s="927" t="s">
        <v>503</v>
      </c>
      <c r="T30" s="927"/>
      <c r="U30" s="390">
        <v>10</v>
      </c>
      <c r="V30" s="390">
        <v>0</v>
      </c>
      <c r="W30" s="81" t="s">
        <v>364</v>
      </c>
      <c r="X30" s="319" t="s">
        <v>369</v>
      </c>
      <c r="Y30" s="384">
        <v>10</v>
      </c>
      <c r="Z30" s="384">
        <v>0</v>
      </c>
      <c r="AA30" s="450"/>
      <c r="AB30" s="451" t="s">
        <v>921</v>
      </c>
      <c r="AC30" s="383">
        <f>SUM(AC28)</f>
        <v>30</v>
      </c>
      <c r="AD30" s="403">
        <f>SUM(AD28)</f>
        <v>0</v>
      </c>
      <c r="AE30" s="114"/>
    </row>
    <row r="31" spans="2:31" ht="21.95" customHeight="1">
      <c r="B31" s="133" t="s">
        <v>364</v>
      </c>
      <c r="C31" s="371" t="s">
        <v>744</v>
      </c>
      <c r="D31" s="375">
        <v>20</v>
      </c>
      <c r="E31" s="375">
        <v>0</v>
      </c>
      <c r="F31" s="115"/>
      <c r="G31" s="319"/>
      <c r="H31" s="381"/>
      <c r="I31" s="381"/>
      <c r="J31" s="81" t="s">
        <v>364</v>
      </c>
      <c r="K31" s="320" t="s">
        <v>28</v>
      </c>
      <c r="L31" s="390">
        <v>10</v>
      </c>
      <c r="M31" s="390">
        <v>0</v>
      </c>
      <c r="N31" s="81" t="s">
        <v>364</v>
      </c>
      <c r="O31" s="56" t="s">
        <v>234</v>
      </c>
      <c r="P31" s="390">
        <v>10</v>
      </c>
      <c r="Q31" s="391">
        <v>0</v>
      </c>
      <c r="R31" s="81"/>
      <c r="S31" s="921"/>
      <c r="T31" s="921"/>
      <c r="U31" s="395"/>
      <c r="V31" s="395"/>
      <c r="W31" s="81" t="s">
        <v>364</v>
      </c>
      <c r="X31" s="319" t="s">
        <v>371</v>
      </c>
      <c r="Y31" s="384">
        <v>40</v>
      </c>
      <c r="Z31" s="384">
        <v>0</v>
      </c>
      <c r="AA31" s="449"/>
      <c r="AB31" s="864" t="s">
        <v>920</v>
      </c>
      <c r="AC31" s="864"/>
      <c r="AD31" s="865"/>
      <c r="AE31" s="114"/>
    </row>
    <row r="32" spans="2:31" ht="21.95" customHeight="1">
      <c r="B32" s="133" t="s">
        <v>364</v>
      </c>
      <c r="C32" s="371" t="s">
        <v>745</v>
      </c>
      <c r="D32" s="375">
        <v>10</v>
      </c>
      <c r="E32" s="375">
        <v>0</v>
      </c>
      <c r="F32" s="450"/>
      <c r="G32" s="451" t="s">
        <v>921</v>
      </c>
      <c r="H32" s="382">
        <f>SUM(H22:H24)</f>
        <v>70</v>
      </c>
      <c r="I32" s="382">
        <f>SUM(I22:I24)</f>
        <v>0</v>
      </c>
      <c r="J32" s="81" t="s">
        <v>364</v>
      </c>
      <c r="K32" s="320" t="s">
        <v>29</v>
      </c>
      <c r="L32" s="390">
        <v>20</v>
      </c>
      <c r="M32" s="384">
        <v>0</v>
      </c>
      <c r="N32" s="117"/>
      <c r="O32" s="56"/>
      <c r="P32" s="390"/>
      <c r="Q32" s="390"/>
      <c r="R32" s="81"/>
      <c r="S32" s="927"/>
      <c r="T32" s="927"/>
      <c r="U32" s="378"/>
      <c r="V32" s="378"/>
      <c r="W32" s="81" t="s">
        <v>364</v>
      </c>
      <c r="X32" s="319" t="s">
        <v>374</v>
      </c>
      <c r="Y32" s="388">
        <v>10</v>
      </c>
      <c r="Z32" s="384">
        <v>0</v>
      </c>
      <c r="AA32" s="447"/>
      <c r="AB32" s="866"/>
      <c r="AC32" s="866"/>
      <c r="AD32" s="867"/>
      <c r="AE32" s="114"/>
    </row>
    <row r="33" spans="2:33" ht="21.95" customHeight="1">
      <c r="B33" s="133" t="s">
        <v>364</v>
      </c>
      <c r="C33" s="371" t="s">
        <v>722</v>
      </c>
      <c r="D33" s="375">
        <v>10</v>
      </c>
      <c r="E33" s="375">
        <v>0</v>
      </c>
      <c r="F33" s="448"/>
      <c r="G33" s="922" t="s">
        <v>904</v>
      </c>
      <c r="H33" s="922"/>
      <c r="I33" s="923"/>
      <c r="J33" s="81"/>
      <c r="K33" s="320"/>
      <c r="L33" s="384"/>
      <c r="M33" s="384"/>
      <c r="N33" s="164"/>
      <c r="O33" s="56"/>
      <c r="P33" s="390"/>
      <c r="Q33" s="390"/>
      <c r="R33" s="81"/>
      <c r="S33" s="921"/>
      <c r="T33" s="921"/>
      <c r="U33" s="386"/>
      <c r="V33" s="386"/>
      <c r="W33" s="81" t="s">
        <v>364</v>
      </c>
      <c r="X33" s="56" t="s">
        <v>116</v>
      </c>
      <c r="Y33" s="390">
        <v>10</v>
      </c>
      <c r="Z33" s="390">
        <v>0</v>
      </c>
      <c r="AA33" s="167" t="s">
        <v>361</v>
      </c>
      <c r="AB33" s="319" t="s">
        <v>843</v>
      </c>
      <c r="AC33" s="475" t="s">
        <v>952</v>
      </c>
      <c r="AD33" s="374">
        <v>0</v>
      </c>
      <c r="AE33" s="114"/>
    </row>
    <row r="34" spans="2:33" ht="21.95" customHeight="1">
      <c r="B34" s="133" t="s">
        <v>364</v>
      </c>
      <c r="C34" s="371" t="s">
        <v>746</v>
      </c>
      <c r="D34" s="375">
        <v>10</v>
      </c>
      <c r="E34" s="375">
        <v>0</v>
      </c>
      <c r="F34" s="447"/>
      <c r="G34" s="866"/>
      <c r="H34" s="866"/>
      <c r="I34" s="919"/>
      <c r="J34" s="450"/>
      <c r="K34" s="451" t="s">
        <v>921</v>
      </c>
      <c r="L34" s="386">
        <f>SUM(L31:L32)</f>
        <v>30</v>
      </c>
      <c r="M34" s="386">
        <f>SUM(M31:M32)</f>
        <v>0</v>
      </c>
      <c r="N34" s="450"/>
      <c r="O34" s="451" t="s">
        <v>921</v>
      </c>
      <c r="P34" s="386">
        <f>SUM(P30:P31)</f>
        <v>50</v>
      </c>
      <c r="Q34" s="386">
        <f>SUM(Q30:Q31)</f>
        <v>0</v>
      </c>
      <c r="R34" s="81"/>
      <c r="S34" s="921"/>
      <c r="T34" s="921"/>
      <c r="U34" s="386"/>
      <c r="V34" s="386"/>
      <c r="W34" s="81" t="s">
        <v>364</v>
      </c>
      <c r="X34" s="319" t="s">
        <v>922</v>
      </c>
      <c r="Y34" s="384">
        <v>10</v>
      </c>
      <c r="Z34" s="384">
        <v>0</v>
      </c>
      <c r="AA34" s="81"/>
      <c r="AB34" s="319"/>
      <c r="AC34" s="193">
        <v>0</v>
      </c>
      <c r="AD34" s="202"/>
      <c r="AE34" s="114"/>
    </row>
    <row r="35" spans="2:33" ht="21.95" customHeight="1">
      <c r="B35" s="133" t="s">
        <v>364</v>
      </c>
      <c r="C35" s="371" t="s">
        <v>747</v>
      </c>
      <c r="D35" s="375">
        <v>10</v>
      </c>
      <c r="E35" s="375">
        <v>0</v>
      </c>
      <c r="F35" s="81" t="s">
        <v>364</v>
      </c>
      <c r="G35" s="319" t="s">
        <v>504</v>
      </c>
      <c r="H35" s="381">
        <v>20</v>
      </c>
      <c r="I35" s="381">
        <v>0</v>
      </c>
      <c r="J35" s="448"/>
      <c r="K35" s="922" t="s">
        <v>43</v>
      </c>
      <c r="L35" s="922"/>
      <c r="M35" s="923"/>
      <c r="N35" s="448"/>
      <c r="O35" s="922" t="s">
        <v>909</v>
      </c>
      <c r="P35" s="922"/>
      <c r="Q35" s="923"/>
      <c r="R35" s="81"/>
      <c r="S35" s="921"/>
      <c r="T35" s="921"/>
      <c r="U35" s="386"/>
      <c r="V35" s="386"/>
      <c r="W35" s="81" t="s">
        <v>364</v>
      </c>
      <c r="X35" s="319" t="s">
        <v>782</v>
      </c>
      <c r="Y35" s="390">
        <v>10</v>
      </c>
      <c r="Z35" s="390">
        <v>0</v>
      </c>
      <c r="AA35" s="450"/>
      <c r="AB35" s="451" t="s">
        <v>921</v>
      </c>
      <c r="AC35" s="193">
        <f>SUM(AC33)</f>
        <v>0</v>
      </c>
      <c r="AD35" s="202">
        <f>SUM(AD33)</f>
        <v>0</v>
      </c>
      <c r="AE35" s="114"/>
    </row>
    <row r="36" spans="2:33" ht="21.95" customHeight="1">
      <c r="B36" s="133" t="s">
        <v>364</v>
      </c>
      <c r="C36" s="371" t="s">
        <v>748</v>
      </c>
      <c r="D36" s="375">
        <v>20</v>
      </c>
      <c r="E36" s="375">
        <v>0</v>
      </c>
      <c r="F36" s="81"/>
      <c r="G36" s="319"/>
      <c r="H36" s="381"/>
      <c r="I36" s="381">
        <v>0</v>
      </c>
      <c r="J36" s="447"/>
      <c r="K36" s="866"/>
      <c r="L36" s="866"/>
      <c r="M36" s="919"/>
      <c r="N36" s="447"/>
      <c r="O36" s="866"/>
      <c r="P36" s="866"/>
      <c r="Q36" s="919"/>
      <c r="R36" s="81"/>
      <c r="S36" s="921"/>
      <c r="T36" s="921"/>
      <c r="U36" s="386"/>
      <c r="V36" s="386"/>
      <c r="W36" s="81" t="s">
        <v>364</v>
      </c>
      <c r="X36" s="319" t="s">
        <v>383</v>
      </c>
      <c r="Y36" s="384">
        <v>10</v>
      </c>
      <c r="Z36" s="384">
        <v>0</v>
      </c>
      <c r="AA36" s="81"/>
      <c r="AB36" s="319"/>
      <c r="AC36" s="61"/>
      <c r="AD36" s="62"/>
      <c r="AE36" s="114"/>
    </row>
    <row r="37" spans="2:33" ht="21.95" customHeight="1">
      <c r="B37" s="133" t="s">
        <v>364</v>
      </c>
      <c r="C37" s="371" t="s">
        <v>844</v>
      </c>
      <c r="D37" s="474" t="s">
        <v>845</v>
      </c>
      <c r="E37" s="375"/>
      <c r="F37" s="81"/>
      <c r="G37" s="319"/>
      <c r="H37" s="381"/>
      <c r="I37" s="381">
        <v>0</v>
      </c>
      <c r="J37" s="81" t="s">
        <v>364</v>
      </c>
      <c r="K37" s="319" t="s">
        <v>505</v>
      </c>
      <c r="L37" s="384">
        <v>40</v>
      </c>
      <c r="M37" s="384">
        <v>0</v>
      </c>
      <c r="N37" s="81" t="s">
        <v>364</v>
      </c>
      <c r="O37" s="56" t="s">
        <v>211</v>
      </c>
      <c r="P37" s="390">
        <v>70</v>
      </c>
      <c r="Q37" s="390">
        <v>0</v>
      </c>
      <c r="R37" s="81"/>
      <c r="S37" s="921"/>
      <c r="T37" s="921"/>
      <c r="U37" s="386"/>
      <c r="V37" s="386"/>
      <c r="W37" s="81"/>
      <c r="X37" s="319"/>
      <c r="Y37" s="386"/>
      <c r="Z37" s="386"/>
      <c r="AA37" s="81"/>
      <c r="AB37" s="319"/>
      <c r="AC37" s="61"/>
      <c r="AD37" s="62"/>
      <c r="AE37" s="114"/>
    </row>
    <row r="38" spans="2:33" ht="21.95" customHeight="1">
      <c r="B38" s="133" t="s">
        <v>364</v>
      </c>
      <c r="C38" s="371" t="s">
        <v>728</v>
      </c>
      <c r="D38" s="375">
        <v>10</v>
      </c>
      <c r="E38" s="375">
        <v>0</v>
      </c>
      <c r="F38" s="81"/>
      <c r="G38" s="319"/>
      <c r="H38" s="381"/>
      <c r="I38" s="381">
        <v>0</v>
      </c>
      <c r="J38" s="81" t="s">
        <v>364</v>
      </c>
      <c r="K38" s="319" t="s">
        <v>31</v>
      </c>
      <c r="L38" s="390">
        <v>50</v>
      </c>
      <c r="M38" s="384">
        <v>0</v>
      </c>
      <c r="N38" s="81" t="s">
        <v>364</v>
      </c>
      <c r="O38" s="56" t="s">
        <v>206</v>
      </c>
      <c r="P38" s="390">
        <v>30</v>
      </c>
      <c r="Q38" s="390">
        <v>0</v>
      </c>
      <c r="R38" s="81"/>
      <c r="S38" s="921"/>
      <c r="T38" s="921"/>
      <c r="U38" s="386"/>
      <c r="V38" s="386"/>
      <c r="W38" s="81"/>
      <c r="X38" s="118"/>
      <c r="Y38" s="386">
        <v>0</v>
      </c>
      <c r="Z38" s="386">
        <v>0</v>
      </c>
      <c r="AA38" s="81"/>
      <c r="AB38" s="319"/>
      <c r="AC38" s="61"/>
      <c r="AD38" s="62"/>
      <c r="AE38" s="114"/>
    </row>
    <row r="39" spans="2:33" ht="21.95" customHeight="1">
      <c r="B39" s="133" t="s">
        <v>674</v>
      </c>
      <c r="C39" s="370" t="s">
        <v>834</v>
      </c>
      <c r="D39" s="375">
        <v>10</v>
      </c>
      <c r="E39" s="375">
        <v>0</v>
      </c>
      <c r="F39" s="81"/>
      <c r="G39" s="319"/>
      <c r="H39" s="381"/>
      <c r="I39" s="381">
        <v>0</v>
      </c>
      <c r="J39" s="81" t="s">
        <v>364</v>
      </c>
      <c r="K39" s="319" t="s">
        <v>32</v>
      </c>
      <c r="L39" s="390">
        <v>10</v>
      </c>
      <c r="M39" s="390">
        <v>0</v>
      </c>
      <c r="N39" s="81" t="s">
        <v>364</v>
      </c>
      <c r="O39" s="56" t="s">
        <v>201</v>
      </c>
      <c r="P39" s="390">
        <v>30</v>
      </c>
      <c r="Q39" s="386">
        <v>0</v>
      </c>
      <c r="R39" s="116"/>
      <c r="S39" s="921"/>
      <c r="T39" s="921"/>
      <c r="U39" s="386"/>
      <c r="V39" s="386"/>
      <c r="W39" s="81"/>
      <c r="X39" s="319"/>
      <c r="Y39" s="386"/>
      <c r="Z39" s="386"/>
      <c r="AA39" s="81"/>
      <c r="AB39" s="319"/>
      <c r="AC39" s="61"/>
      <c r="AD39" s="62"/>
      <c r="AE39" s="114"/>
    </row>
    <row r="40" spans="2:33" ht="21.95" customHeight="1">
      <c r="B40" s="133" t="s">
        <v>364</v>
      </c>
      <c r="C40" s="371" t="s">
        <v>980</v>
      </c>
      <c r="D40" s="375">
        <v>20</v>
      </c>
      <c r="E40" s="375"/>
      <c r="F40" s="81"/>
      <c r="G40" s="319"/>
      <c r="H40" s="381"/>
      <c r="I40" s="381"/>
      <c r="J40" s="81" t="s">
        <v>364</v>
      </c>
      <c r="K40" s="319" t="s">
        <v>514</v>
      </c>
      <c r="L40" s="388">
        <v>20</v>
      </c>
      <c r="M40" s="390">
        <v>0</v>
      </c>
      <c r="N40" s="81" t="s">
        <v>364</v>
      </c>
      <c r="O40" s="56" t="s">
        <v>687</v>
      </c>
      <c r="P40" s="390">
        <v>10</v>
      </c>
      <c r="Q40" s="390">
        <v>0</v>
      </c>
      <c r="R40" s="476"/>
      <c r="S40" s="489"/>
      <c r="T40" s="477"/>
      <c r="U40" s="386"/>
      <c r="V40" s="386"/>
      <c r="W40" s="81"/>
      <c r="X40" s="319"/>
      <c r="Y40" s="386"/>
      <c r="Z40" s="386"/>
      <c r="AA40" s="81"/>
      <c r="AB40" s="319"/>
      <c r="AC40" s="61"/>
      <c r="AD40" s="62"/>
      <c r="AE40" s="114"/>
    </row>
    <row r="41" spans="2:33" ht="21.95" customHeight="1">
      <c r="B41" s="488" t="s">
        <v>364</v>
      </c>
      <c r="C41" s="465" t="s">
        <v>719</v>
      </c>
      <c r="D41" s="483" t="s">
        <v>972</v>
      </c>
      <c r="E41" s="375">
        <v>0</v>
      </c>
      <c r="F41" s="115"/>
      <c r="G41" s="319"/>
      <c r="H41" s="381"/>
      <c r="I41" s="381">
        <v>0</v>
      </c>
      <c r="J41" s="81" t="s">
        <v>364</v>
      </c>
      <c r="K41" s="319" t="s">
        <v>34</v>
      </c>
      <c r="L41" s="392">
        <v>10</v>
      </c>
      <c r="M41" s="392">
        <v>0</v>
      </c>
      <c r="N41" s="81" t="s">
        <v>364</v>
      </c>
      <c r="O41" s="56" t="s">
        <v>192</v>
      </c>
      <c r="P41" s="388">
        <v>10</v>
      </c>
      <c r="Q41" s="391">
        <v>0</v>
      </c>
      <c r="R41" s="452"/>
      <c r="S41" s="924" t="s">
        <v>921</v>
      </c>
      <c r="T41" s="925"/>
      <c r="U41" s="391">
        <f>SUM(U23:U30)</f>
        <v>110</v>
      </c>
      <c r="V41" s="391">
        <f>SUM(V23:V31)</f>
        <v>0</v>
      </c>
      <c r="W41" s="164"/>
      <c r="X41" s="319"/>
      <c r="Y41" s="386"/>
      <c r="Z41" s="386"/>
      <c r="AA41" s="81"/>
      <c r="AB41" s="319"/>
      <c r="AC41" s="61"/>
      <c r="AD41" s="62"/>
      <c r="AE41" s="114"/>
    </row>
    <row r="42" spans="2:33" ht="21.95" customHeight="1">
      <c r="B42" s="133" t="s">
        <v>364</v>
      </c>
      <c r="C42" s="371" t="s">
        <v>718</v>
      </c>
      <c r="D42" s="375">
        <v>20</v>
      </c>
      <c r="E42" s="375">
        <v>0</v>
      </c>
      <c r="F42" s="450"/>
      <c r="G42" s="451" t="s">
        <v>921</v>
      </c>
      <c r="H42" s="383">
        <f>SUM(H35)</f>
        <v>20</v>
      </c>
      <c r="I42" s="381">
        <f>SUM(I35)</f>
        <v>0</v>
      </c>
      <c r="J42" s="81" t="s">
        <v>364</v>
      </c>
      <c r="K42" s="319" t="s">
        <v>35</v>
      </c>
      <c r="L42" s="388">
        <v>10</v>
      </c>
      <c r="M42" s="390">
        <v>0</v>
      </c>
      <c r="N42" s="81"/>
      <c r="O42" s="56"/>
      <c r="P42" s="386"/>
      <c r="Q42" s="386"/>
      <c r="R42" s="448"/>
      <c r="S42" s="922" t="s">
        <v>912</v>
      </c>
      <c r="T42" s="922"/>
      <c r="U42" s="922"/>
      <c r="V42" s="923"/>
      <c r="W42" s="450"/>
      <c r="X42" s="451" t="s">
        <v>921</v>
      </c>
      <c r="Y42" s="383">
        <f>SUM(Y29:Y36)</f>
        <v>140</v>
      </c>
      <c r="Z42" s="383">
        <f>SUM(Z29:Z36)</f>
        <v>0</v>
      </c>
      <c r="AA42" s="81"/>
      <c r="AB42" s="319"/>
      <c r="AC42" s="61"/>
      <c r="AD42" s="62"/>
      <c r="AE42" s="114"/>
      <c r="AF42" s="65"/>
      <c r="AG42" s="16"/>
    </row>
    <row r="43" spans="2:33" ht="21.95" customHeight="1">
      <c r="B43" s="133" t="s">
        <v>364</v>
      </c>
      <c r="C43" s="371" t="s">
        <v>749</v>
      </c>
      <c r="D43" s="375">
        <v>30</v>
      </c>
      <c r="E43" s="375">
        <v>0</v>
      </c>
      <c r="F43" s="448"/>
      <c r="G43" s="922" t="s">
        <v>905</v>
      </c>
      <c r="H43" s="922"/>
      <c r="I43" s="923"/>
      <c r="J43" s="81" t="s">
        <v>364</v>
      </c>
      <c r="K43" s="319" t="s">
        <v>175</v>
      </c>
      <c r="L43" s="390">
        <v>10</v>
      </c>
      <c r="M43" s="390">
        <v>0</v>
      </c>
      <c r="N43" s="81"/>
      <c r="O43" s="56"/>
      <c r="P43" s="386"/>
      <c r="Q43" s="386"/>
      <c r="R43" s="447"/>
      <c r="S43" s="866"/>
      <c r="T43" s="866"/>
      <c r="U43" s="866"/>
      <c r="V43" s="919"/>
      <c r="W43" s="448"/>
      <c r="X43" s="922" t="s">
        <v>916</v>
      </c>
      <c r="Y43" s="922"/>
      <c r="Z43" s="923"/>
      <c r="AA43" s="81"/>
      <c r="AB43" s="319"/>
      <c r="AC43" s="61"/>
      <c r="AD43" s="62"/>
      <c r="AE43" s="114"/>
    </row>
    <row r="44" spans="2:33" ht="21.95" customHeight="1">
      <c r="B44" s="133" t="s">
        <v>364</v>
      </c>
      <c r="C44" s="371" t="s">
        <v>750</v>
      </c>
      <c r="D44" s="375">
        <v>10</v>
      </c>
      <c r="E44" s="375">
        <v>0</v>
      </c>
      <c r="F44" s="447"/>
      <c r="G44" s="866"/>
      <c r="H44" s="866"/>
      <c r="I44" s="919"/>
      <c r="J44" s="81"/>
      <c r="K44" s="319"/>
      <c r="L44" s="390"/>
      <c r="M44" s="390"/>
      <c r="N44" s="116"/>
      <c r="O44" s="56"/>
      <c r="P44" s="386"/>
      <c r="Q44" s="386"/>
      <c r="R44" s="81" t="s">
        <v>364</v>
      </c>
      <c r="S44" s="926" t="s">
        <v>415</v>
      </c>
      <c r="T44" s="926"/>
      <c r="U44" s="390">
        <v>10</v>
      </c>
      <c r="V44" s="384">
        <v>0</v>
      </c>
      <c r="W44" s="447"/>
      <c r="X44" s="866"/>
      <c r="Y44" s="866"/>
      <c r="Z44" s="919"/>
      <c r="AA44" s="81"/>
      <c r="AB44" s="319"/>
      <c r="AC44" s="61"/>
      <c r="AD44" s="62"/>
      <c r="AE44" s="114"/>
    </row>
    <row r="45" spans="2:33" ht="21.95" customHeight="1">
      <c r="B45" s="133" t="s">
        <v>364</v>
      </c>
      <c r="C45" s="371" t="s">
        <v>751</v>
      </c>
      <c r="D45" s="375">
        <v>20</v>
      </c>
      <c r="E45" s="375">
        <v>0</v>
      </c>
      <c r="F45" s="81" t="s">
        <v>364</v>
      </c>
      <c r="G45" s="319" t="s">
        <v>418</v>
      </c>
      <c r="H45" s="381">
        <v>10</v>
      </c>
      <c r="I45" s="381">
        <v>0</v>
      </c>
      <c r="J45" s="81"/>
      <c r="K45" s="319"/>
      <c r="L45" s="390"/>
      <c r="M45" s="390"/>
      <c r="N45" s="450"/>
      <c r="O45" s="451" t="s">
        <v>921</v>
      </c>
      <c r="P45" s="386">
        <f>SUM(P37:P42)</f>
        <v>150</v>
      </c>
      <c r="Q45" s="386">
        <f>SUM(Q37:Q42)</f>
        <v>0</v>
      </c>
      <c r="R45" s="81"/>
      <c r="S45" s="926"/>
      <c r="T45" s="926"/>
      <c r="U45" s="386"/>
      <c r="V45" s="386"/>
      <c r="W45" s="81" t="s">
        <v>364</v>
      </c>
      <c r="X45" s="319" t="s">
        <v>122</v>
      </c>
      <c r="Y45" s="381">
        <v>10</v>
      </c>
      <c r="Z45" s="381">
        <v>0</v>
      </c>
      <c r="AA45" s="741" t="s">
        <v>506</v>
      </c>
      <c r="AB45" s="741"/>
      <c r="AC45" s="234">
        <f>SUM(D10:D10)</f>
        <v>30</v>
      </c>
      <c r="AD45" s="235">
        <f>SUM(E10:E10)</f>
        <v>0</v>
      </c>
      <c r="AE45" s="114"/>
    </row>
    <row r="46" spans="2:33" ht="21.95" customHeight="1">
      <c r="B46" s="133" t="s">
        <v>364</v>
      </c>
      <c r="C46" s="371" t="s">
        <v>752</v>
      </c>
      <c r="D46" s="375">
        <v>50</v>
      </c>
      <c r="E46" s="375">
        <v>0</v>
      </c>
      <c r="F46" s="486" t="s">
        <v>364</v>
      </c>
      <c r="G46" s="484" t="s">
        <v>965</v>
      </c>
      <c r="H46" s="483" t="s">
        <v>975</v>
      </c>
      <c r="I46" s="381">
        <v>0</v>
      </c>
      <c r="J46" s="81"/>
      <c r="K46" s="319"/>
      <c r="L46" s="390"/>
      <c r="M46" s="390"/>
      <c r="N46" s="448"/>
      <c r="O46" s="922" t="s">
        <v>910</v>
      </c>
      <c r="P46" s="922"/>
      <c r="Q46" s="923"/>
      <c r="R46" s="452"/>
      <c r="S46" s="924" t="s">
        <v>921</v>
      </c>
      <c r="T46" s="925"/>
      <c r="U46" s="391">
        <f>SUM(U44)</f>
        <v>10</v>
      </c>
      <c r="V46" s="391">
        <f>SUM(V44)</f>
        <v>0</v>
      </c>
      <c r="W46" s="81" t="s">
        <v>364</v>
      </c>
      <c r="X46" s="319" t="s">
        <v>123</v>
      </c>
      <c r="Y46" s="381">
        <v>10</v>
      </c>
      <c r="Z46" s="381">
        <v>0</v>
      </c>
      <c r="AA46" s="741" t="s">
        <v>507</v>
      </c>
      <c r="AB46" s="741"/>
      <c r="AC46" s="200">
        <f>SUM(D12:D52)</f>
        <v>730</v>
      </c>
      <c r="AD46" s="210">
        <f>SUM(E12:E52)</f>
        <v>0</v>
      </c>
      <c r="AE46" s="114"/>
    </row>
    <row r="47" spans="2:33" ht="21.95" customHeight="1">
      <c r="B47" s="133" t="s">
        <v>364</v>
      </c>
      <c r="C47" s="371" t="s">
        <v>753</v>
      </c>
      <c r="D47" s="375">
        <v>20</v>
      </c>
      <c r="E47" s="375">
        <v>0</v>
      </c>
      <c r="F47" s="81" t="s">
        <v>364</v>
      </c>
      <c r="G47" s="319" t="s">
        <v>966</v>
      </c>
      <c r="H47" s="384">
        <v>10</v>
      </c>
      <c r="I47" s="381"/>
      <c r="J47" s="81"/>
      <c r="K47" s="319"/>
      <c r="L47" s="390"/>
      <c r="M47" s="390"/>
      <c r="N47" s="447"/>
      <c r="O47" s="866"/>
      <c r="P47" s="866"/>
      <c r="Q47" s="919"/>
      <c r="R47" s="448"/>
      <c r="S47" s="922" t="s">
        <v>913</v>
      </c>
      <c r="T47" s="922"/>
      <c r="U47" s="922"/>
      <c r="V47" s="923"/>
      <c r="W47" s="81" t="s">
        <v>364</v>
      </c>
      <c r="X47" s="319" t="s">
        <v>127</v>
      </c>
      <c r="Y47" s="384">
        <v>10</v>
      </c>
      <c r="Z47" s="384">
        <v>0</v>
      </c>
      <c r="AA47" s="741"/>
      <c r="AB47" s="741"/>
      <c r="AC47" s="193"/>
      <c r="AD47" s="202"/>
      <c r="AE47" s="114"/>
    </row>
    <row r="48" spans="2:33" ht="21.95" customHeight="1">
      <c r="B48" s="133" t="s">
        <v>364</v>
      </c>
      <c r="C48" s="371" t="s">
        <v>846</v>
      </c>
      <c r="D48" s="474" t="s">
        <v>845</v>
      </c>
      <c r="E48" s="375"/>
      <c r="F48" s="81" t="s">
        <v>364</v>
      </c>
      <c r="G48" s="319" t="s">
        <v>416</v>
      </c>
      <c r="H48" s="469" t="s">
        <v>845</v>
      </c>
      <c r="I48" s="383">
        <v>0</v>
      </c>
      <c r="J48" s="81"/>
      <c r="K48" s="319"/>
      <c r="L48" s="390"/>
      <c r="M48" s="390"/>
      <c r="N48" s="81" t="s">
        <v>364</v>
      </c>
      <c r="O48" s="56" t="s">
        <v>508</v>
      </c>
      <c r="P48" s="384">
        <v>10</v>
      </c>
      <c r="Q48" s="384">
        <v>0</v>
      </c>
      <c r="R48" s="447"/>
      <c r="S48" s="866"/>
      <c r="T48" s="866"/>
      <c r="U48" s="866"/>
      <c r="V48" s="919"/>
      <c r="W48" s="81"/>
      <c r="X48" s="319"/>
      <c r="Y48" s="383"/>
      <c r="Z48" s="383"/>
      <c r="AA48" s="741" t="s">
        <v>509</v>
      </c>
      <c r="AB48" s="741"/>
      <c r="AC48" s="193">
        <f>SUM(U51)</f>
        <v>10</v>
      </c>
      <c r="AD48" s="202">
        <f>SUM(V51)</f>
        <v>0</v>
      </c>
      <c r="AE48" s="114"/>
    </row>
    <row r="49" spans="2:31" ht="21.95" customHeight="1">
      <c r="B49" s="133" t="s">
        <v>364</v>
      </c>
      <c r="C49" s="371" t="s">
        <v>717</v>
      </c>
      <c r="D49" s="375">
        <v>10</v>
      </c>
      <c r="E49" s="375">
        <v>0</v>
      </c>
      <c r="F49" s="81"/>
      <c r="G49" s="319"/>
      <c r="H49" s="383"/>
      <c r="I49" s="383">
        <v>0</v>
      </c>
      <c r="J49" s="81"/>
      <c r="K49" s="319"/>
      <c r="L49" s="390"/>
      <c r="M49" s="390"/>
      <c r="N49" s="81" t="s">
        <v>364</v>
      </c>
      <c r="O49" s="56" t="s">
        <v>409</v>
      </c>
      <c r="P49" s="384">
        <v>10</v>
      </c>
      <c r="Q49" s="384">
        <v>0</v>
      </c>
      <c r="R49" s="81" t="s">
        <v>364</v>
      </c>
      <c r="S49" s="926" t="s">
        <v>391</v>
      </c>
      <c r="T49" s="926"/>
      <c r="U49" s="388">
        <v>10</v>
      </c>
      <c r="V49" s="384">
        <v>0</v>
      </c>
      <c r="W49" s="81"/>
      <c r="X49" s="319"/>
      <c r="Y49" s="383"/>
      <c r="Z49" s="383"/>
      <c r="AA49" s="741" t="s">
        <v>510</v>
      </c>
      <c r="AB49" s="741"/>
      <c r="AC49" s="193">
        <f>SUM(H19,H32,H42,H53,L18,L28,L34,L53,P16,P27,P34,P45,P53,U20,U41,U46,U49:U50,Y17,Y26,Y42,Y53,AC12,AC17,AC25)</f>
        <v>1260</v>
      </c>
      <c r="AD49" s="202">
        <f>SUM(I19,I32,I42,I53,M18,M28,M34,M53,Q16,Q27,Q34,Q45,Q53,V20,V41,V46,V49:V50,Z17,Z26,Z42,Z53,AD12,AD17,AD25)</f>
        <v>0</v>
      </c>
      <c r="AE49" s="114"/>
    </row>
    <row r="50" spans="2:31" ht="21.95" customHeight="1">
      <c r="B50" s="133" t="s">
        <v>364</v>
      </c>
      <c r="C50" s="371" t="s">
        <v>723</v>
      </c>
      <c r="D50" s="375">
        <v>10</v>
      </c>
      <c r="E50" s="375">
        <v>0</v>
      </c>
      <c r="F50" s="81"/>
      <c r="G50" s="319"/>
      <c r="H50" s="383"/>
      <c r="I50" s="383"/>
      <c r="J50" s="81"/>
      <c r="K50" s="319"/>
      <c r="L50" s="390"/>
      <c r="M50" s="390"/>
      <c r="N50" s="81"/>
      <c r="O50" s="56"/>
      <c r="P50" s="390"/>
      <c r="Q50" s="390"/>
      <c r="R50" s="81" t="s">
        <v>364</v>
      </c>
      <c r="S50" s="926" t="s">
        <v>388</v>
      </c>
      <c r="T50" s="926"/>
      <c r="U50" s="390">
        <v>20</v>
      </c>
      <c r="V50" s="384">
        <v>0</v>
      </c>
      <c r="W50" s="81"/>
      <c r="X50" s="319"/>
      <c r="Y50" s="383"/>
      <c r="Z50" s="383"/>
      <c r="AA50" s="699"/>
      <c r="AB50" s="933"/>
      <c r="AC50" s="193"/>
      <c r="AD50" s="202"/>
      <c r="AE50" s="114"/>
    </row>
    <row r="51" spans="2:31" ht="21.95" customHeight="1">
      <c r="B51" s="372" t="s">
        <v>364</v>
      </c>
      <c r="C51" s="371" t="s">
        <v>724</v>
      </c>
      <c r="D51" s="375">
        <v>10</v>
      </c>
      <c r="E51" s="375">
        <v>0</v>
      </c>
      <c r="F51" s="81"/>
      <c r="G51" s="319"/>
      <c r="H51" s="386"/>
      <c r="I51" s="386"/>
      <c r="J51" s="81"/>
      <c r="K51" s="319"/>
      <c r="L51" s="390"/>
      <c r="M51" s="390"/>
      <c r="N51" s="81"/>
      <c r="O51" s="56"/>
      <c r="P51" s="390"/>
      <c r="Q51" s="390"/>
      <c r="R51" s="74" t="s">
        <v>361</v>
      </c>
      <c r="S51" s="921" t="s">
        <v>393</v>
      </c>
      <c r="T51" s="921"/>
      <c r="U51" s="384">
        <v>10</v>
      </c>
      <c r="V51" s="384">
        <v>0</v>
      </c>
      <c r="W51" s="81"/>
      <c r="X51" s="319"/>
      <c r="Y51" s="383"/>
      <c r="Z51" s="383"/>
      <c r="AA51" s="699" t="s">
        <v>511</v>
      </c>
      <c r="AB51" s="933"/>
      <c r="AC51" s="193">
        <f>SUM(AC30,AC35)</f>
        <v>30</v>
      </c>
      <c r="AD51" s="202">
        <f>SUM(AD30,AD35)</f>
        <v>0</v>
      </c>
      <c r="AE51" s="114"/>
    </row>
    <row r="52" spans="2:31" ht="21.95" customHeight="1">
      <c r="B52" s="133" t="s">
        <v>364</v>
      </c>
      <c r="C52" s="371" t="s">
        <v>754</v>
      </c>
      <c r="D52" s="375">
        <v>10</v>
      </c>
      <c r="E52" s="375">
        <v>0</v>
      </c>
      <c r="F52" s="81"/>
      <c r="G52" s="319"/>
      <c r="H52" s="383"/>
      <c r="I52" s="383"/>
      <c r="J52" s="81"/>
      <c r="K52" s="319"/>
      <c r="L52" s="390"/>
      <c r="M52" s="390"/>
      <c r="N52" s="113"/>
      <c r="O52" s="59"/>
      <c r="P52" s="386"/>
      <c r="Q52" s="386"/>
      <c r="R52" s="81"/>
      <c r="S52" s="921"/>
      <c r="T52" s="921"/>
      <c r="U52" s="386"/>
      <c r="V52" s="386"/>
      <c r="W52" s="164"/>
      <c r="X52" s="319"/>
      <c r="Y52" s="383"/>
      <c r="Z52" s="383"/>
      <c r="AA52" s="741"/>
      <c r="AB52" s="741"/>
      <c r="AC52" s="190"/>
      <c r="AD52" s="236"/>
      <c r="AE52" s="114"/>
    </row>
    <row r="53" spans="2:31" ht="21.95" customHeight="1" thickBot="1">
      <c r="B53" s="928" t="s">
        <v>158</v>
      </c>
      <c r="C53" s="929"/>
      <c r="D53" s="377">
        <f>SUM(D10:D52)</f>
        <v>760</v>
      </c>
      <c r="E53" s="377">
        <f>SUM(E10:E52)</f>
        <v>0</v>
      </c>
      <c r="F53" s="453"/>
      <c r="G53" s="454" t="s">
        <v>921</v>
      </c>
      <c r="H53" s="387">
        <f>SUM(H45:H49)</f>
        <v>20</v>
      </c>
      <c r="I53" s="387">
        <f>SUM(I45:I49)</f>
        <v>0</v>
      </c>
      <c r="J53" s="453"/>
      <c r="K53" s="454" t="s">
        <v>921</v>
      </c>
      <c r="L53" s="393">
        <f>SUM(L37:L45)</f>
        <v>150</v>
      </c>
      <c r="M53" s="394">
        <f>SUM(M37:M51)</f>
        <v>0</v>
      </c>
      <c r="N53" s="492"/>
      <c r="O53" s="454" t="s">
        <v>921</v>
      </c>
      <c r="P53" s="393">
        <f>SUM(P48:P49)</f>
        <v>20</v>
      </c>
      <c r="Q53" s="393">
        <f>SUM(Q48:Q49)</f>
        <v>0</v>
      </c>
      <c r="R53" s="455"/>
      <c r="S53" s="931" t="s">
        <v>921</v>
      </c>
      <c r="T53" s="932"/>
      <c r="U53" s="396">
        <f>SUM(U49:U51)</f>
        <v>40</v>
      </c>
      <c r="V53" s="396">
        <f>SUM(V49:V51)</f>
        <v>0</v>
      </c>
      <c r="W53" s="453"/>
      <c r="X53" s="454" t="s">
        <v>921</v>
      </c>
      <c r="Y53" s="387">
        <f>SUM(Y45:Y48)</f>
        <v>30</v>
      </c>
      <c r="Z53" s="387">
        <f>SUM(Z45:Z48)</f>
        <v>0</v>
      </c>
      <c r="AA53" s="930" t="s">
        <v>512</v>
      </c>
      <c r="AB53" s="930"/>
      <c r="AC53" s="192">
        <f>SUM(AC45:AC52)</f>
        <v>2060</v>
      </c>
      <c r="AD53" s="237">
        <f>SUM(AD45:AD52)</f>
        <v>0</v>
      </c>
      <c r="AE53" s="114"/>
    </row>
    <row r="54" spans="2:31" s="119" customFormat="1" ht="21.95" customHeight="1">
      <c r="B54" s="141" t="s">
        <v>153</v>
      </c>
      <c r="F54" s="141"/>
      <c r="J54" s="141"/>
      <c r="N54" s="141"/>
      <c r="R54" s="141"/>
      <c r="W54" s="141"/>
      <c r="AA54" s="141"/>
    </row>
    <row r="55" spans="2:31" s="15" customFormat="1" ht="21.95" customHeight="1">
      <c r="B55" s="104" t="s">
        <v>429</v>
      </c>
      <c r="F55" s="104"/>
      <c r="J55" s="104"/>
      <c r="N55" s="104"/>
      <c r="R55" s="104"/>
      <c r="W55" s="104"/>
      <c r="AA55" s="104"/>
    </row>
    <row r="56" spans="2:31">
      <c r="C56" s="112"/>
      <c r="D56" s="112"/>
      <c r="E56" s="112"/>
      <c r="F56" s="69"/>
      <c r="G56" s="112"/>
      <c r="H56" s="112"/>
      <c r="I56" s="112"/>
      <c r="N56" s="69"/>
      <c r="O56" s="112"/>
      <c r="P56" s="112"/>
      <c r="Q56" s="112"/>
      <c r="R56" s="69"/>
      <c r="S56" s="112"/>
      <c r="T56" s="112"/>
      <c r="U56" s="112"/>
      <c r="V56" s="112"/>
      <c r="W56" s="69"/>
      <c r="X56" s="112"/>
      <c r="Y56" s="112"/>
      <c r="Z56" s="112"/>
      <c r="AA56" s="69"/>
      <c r="AB56" s="112"/>
      <c r="AC56" s="112"/>
      <c r="AD56" s="112"/>
      <c r="AE56" s="114"/>
    </row>
    <row r="57" spans="2:31">
      <c r="C57" s="112"/>
      <c r="D57" s="112"/>
      <c r="E57" s="112"/>
      <c r="N57" s="69"/>
      <c r="O57" s="112"/>
      <c r="P57" s="112"/>
      <c r="Q57" s="112"/>
      <c r="R57" s="69"/>
      <c r="S57" s="112"/>
      <c r="T57" s="112"/>
      <c r="U57" s="112"/>
      <c r="V57" s="112"/>
      <c r="W57" s="69"/>
      <c r="X57" s="112"/>
      <c r="Y57" s="112"/>
      <c r="Z57" s="112"/>
      <c r="AA57" s="69"/>
      <c r="AB57" s="112"/>
      <c r="AC57" s="112"/>
      <c r="AD57" s="112"/>
      <c r="AE57" s="114"/>
    </row>
    <row r="58" spans="2:31">
      <c r="C58" s="112"/>
      <c r="D58" s="112"/>
      <c r="E58" s="112"/>
      <c r="N58" s="69"/>
      <c r="O58" s="112"/>
      <c r="P58" s="112"/>
      <c r="Q58" s="112"/>
      <c r="R58" s="69"/>
      <c r="S58" s="112"/>
      <c r="T58" s="112"/>
      <c r="U58" s="112"/>
      <c r="V58" s="112"/>
      <c r="W58" s="69"/>
      <c r="X58" s="112"/>
      <c r="Y58" s="112"/>
      <c r="Z58" s="112"/>
      <c r="AA58" s="69"/>
      <c r="AB58" s="112"/>
      <c r="AC58" s="112"/>
      <c r="AD58" s="112"/>
      <c r="AE58" s="114"/>
    </row>
    <row r="59" spans="2:31">
      <c r="C59" s="112"/>
      <c r="D59" s="112"/>
      <c r="E59" s="112"/>
      <c r="N59" s="69"/>
      <c r="O59" s="112"/>
      <c r="P59" s="112"/>
      <c r="Q59" s="112"/>
      <c r="W59" s="69"/>
      <c r="X59" s="112"/>
      <c r="Y59" s="112"/>
      <c r="Z59" s="112"/>
      <c r="AA59" s="69"/>
      <c r="AB59" s="112"/>
      <c r="AC59" s="112"/>
      <c r="AD59" s="112"/>
      <c r="AE59" s="114"/>
    </row>
    <row r="60" spans="2:31">
      <c r="C60" s="112"/>
      <c r="D60" s="112"/>
      <c r="E60" s="112"/>
      <c r="N60" s="69"/>
      <c r="O60" s="112"/>
      <c r="P60" s="112"/>
      <c r="Q60" s="112"/>
      <c r="W60" s="69"/>
      <c r="X60" s="112"/>
      <c r="Y60" s="112"/>
      <c r="Z60" s="112"/>
      <c r="AA60" s="69"/>
      <c r="AB60" s="112"/>
      <c r="AC60" s="112"/>
      <c r="AD60" s="112"/>
      <c r="AE60" s="114"/>
    </row>
    <row r="61" spans="2:31">
      <c r="D61" s="112"/>
      <c r="E61" s="112"/>
      <c r="N61" s="69"/>
      <c r="O61" s="112"/>
      <c r="P61" s="112"/>
      <c r="Q61" s="112"/>
      <c r="W61" s="69"/>
      <c r="X61" s="112"/>
      <c r="Y61" s="112"/>
      <c r="Z61" s="112"/>
      <c r="AA61" s="69"/>
      <c r="AB61" s="112"/>
      <c r="AC61" s="112"/>
      <c r="AD61" s="112"/>
      <c r="AE61" s="114"/>
    </row>
    <row r="62" spans="2:31">
      <c r="W62" s="69"/>
      <c r="AE62" s="114"/>
    </row>
  </sheetData>
  <mergeCells count="95">
    <mergeCell ref="B53:C53"/>
    <mergeCell ref="AA53:AB53"/>
    <mergeCell ref="S53:T53"/>
    <mergeCell ref="S50:T50"/>
    <mergeCell ref="AA50:AB50"/>
    <mergeCell ref="S51:T51"/>
    <mergeCell ref="AA51:AB51"/>
    <mergeCell ref="S52:T52"/>
    <mergeCell ref="AA52:AB52"/>
    <mergeCell ref="AA45:AB45"/>
    <mergeCell ref="AA46:AB46"/>
    <mergeCell ref="AA47:AB47"/>
    <mergeCell ref="AA48:AB48"/>
    <mergeCell ref="S49:T49"/>
    <mergeCell ref="AA49:AB49"/>
    <mergeCell ref="O46:Q47"/>
    <mergeCell ref="S47:V48"/>
    <mergeCell ref="S46:T46"/>
    <mergeCell ref="S44:T44"/>
    <mergeCell ref="S35:T35"/>
    <mergeCell ref="S36:T36"/>
    <mergeCell ref="S37:T37"/>
    <mergeCell ref="S38:T38"/>
    <mergeCell ref="S45:T45"/>
    <mergeCell ref="G33:I34"/>
    <mergeCell ref="AB31:AD32"/>
    <mergeCell ref="G43:I44"/>
    <mergeCell ref="K35:M36"/>
    <mergeCell ref="O35:Q36"/>
    <mergeCell ref="S42:V43"/>
    <mergeCell ref="X43:Z44"/>
    <mergeCell ref="S41:T41"/>
    <mergeCell ref="S31:T31"/>
    <mergeCell ref="S32:T32"/>
    <mergeCell ref="S33:T33"/>
    <mergeCell ref="S34:T34"/>
    <mergeCell ref="S39:T39"/>
    <mergeCell ref="K29:M30"/>
    <mergeCell ref="O28:Q29"/>
    <mergeCell ref="X27:Z28"/>
    <mergeCell ref="AB26:AD27"/>
    <mergeCell ref="S23:T23"/>
    <mergeCell ref="S24:T24"/>
    <mergeCell ref="S25:T25"/>
    <mergeCell ref="S26:T26"/>
    <mergeCell ref="S27:T27"/>
    <mergeCell ref="S28:T28"/>
    <mergeCell ref="S29:T29"/>
    <mergeCell ref="S30:T30"/>
    <mergeCell ref="X18:Z19"/>
    <mergeCell ref="AB18:AD19"/>
    <mergeCell ref="S20:T20"/>
    <mergeCell ref="S18:T18"/>
    <mergeCell ref="S19:T19"/>
    <mergeCell ref="S13:T13"/>
    <mergeCell ref="S14:T14"/>
    <mergeCell ref="G20:I21"/>
    <mergeCell ref="K19:M20"/>
    <mergeCell ref="S15:T15"/>
    <mergeCell ref="S16:T16"/>
    <mergeCell ref="S17:T17"/>
    <mergeCell ref="O17:Q18"/>
    <mergeCell ref="S21:V22"/>
    <mergeCell ref="X8:Z9"/>
    <mergeCell ref="AB8:AD9"/>
    <mergeCell ref="S10:T10"/>
    <mergeCell ref="S11:T11"/>
    <mergeCell ref="S12:T12"/>
    <mergeCell ref="B8:E9"/>
    <mergeCell ref="G8:I9"/>
    <mergeCell ref="K8:M9"/>
    <mergeCell ref="O8:Q9"/>
    <mergeCell ref="S8:V9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AA4:AD4"/>
    <mergeCell ref="V5:Y7"/>
    <mergeCell ref="AA5:AD5"/>
    <mergeCell ref="M6:T7"/>
    <mergeCell ref="AA6:AD6"/>
    <mergeCell ref="AA7:AD7"/>
  </mergeCells>
  <phoneticPr fontId="42"/>
  <conditionalFormatting sqref="F18">
    <cfRule type="cellIs" dxfId="150" priority="244" stopIfTrue="1" operator="greaterThan">
      <formula>E25</formula>
    </cfRule>
    <cfRule type="cellIs" dxfId="149" priority="242" stopIfTrue="1" operator="greaterThan">
      <formula>E24</formula>
    </cfRule>
  </conditionalFormatting>
  <conditionalFormatting sqref="F26">
    <cfRule type="cellIs" dxfId="148" priority="168" stopIfTrue="1" operator="greaterThan">
      <formula>E32</formula>
    </cfRule>
    <cfRule type="cellIs" dxfId="147" priority="215" stopIfTrue="1" operator="greaterThan">
      <formula>E33</formula>
    </cfRule>
  </conditionalFormatting>
  <conditionalFormatting sqref="F26:F27">
    <cfRule type="cellIs" dxfId="146" priority="53" stopIfTrue="1" operator="greaterThan">
      <formula>E32</formula>
    </cfRule>
    <cfRule type="cellIs" dxfId="145" priority="55" stopIfTrue="1" operator="greaterThan">
      <formula>E33</formula>
    </cfRule>
  </conditionalFormatting>
  <conditionalFormatting sqref="F27">
    <cfRule type="cellIs" dxfId="144" priority="52" stopIfTrue="1" operator="greaterThan">
      <formula>E34</formula>
    </cfRule>
    <cfRule type="cellIs" dxfId="143" priority="50" stopIfTrue="1" operator="greaterThan">
      <formula>E33</formula>
    </cfRule>
  </conditionalFormatting>
  <conditionalFormatting sqref="F29">
    <cfRule type="cellIs" dxfId="142" priority="59" stopIfTrue="1" operator="greaterThan">
      <formula>E36</formula>
    </cfRule>
    <cfRule type="cellIs" dxfId="141" priority="60" stopIfTrue="1" operator="greaterThan">
      <formula>E35</formula>
    </cfRule>
    <cfRule type="cellIs" dxfId="140" priority="62" stopIfTrue="1" operator="greaterThan">
      <formula>E36</formula>
    </cfRule>
  </conditionalFormatting>
  <conditionalFormatting sqref="F29:F30">
    <cfRule type="cellIs" dxfId="139" priority="46" stopIfTrue="1" operator="greaterThan">
      <formula>E35</formula>
    </cfRule>
  </conditionalFormatting>
  <conditionalFormatting sqref="F30">
    <cfRule type="cellIs" dxfId="138" priority="43" stopIfTrue="1" operator="greaterThan">
      <formula>E36</formula>
    </cfRule>
    <cfRule type="cellIs" dxfId="137" priority="45" stopIfTrue="1" operator="greaterThan">
      <formula>E39</formula>
    </cfRule>
  </conditionalFormatting>
  <conditionalFormatting sqref="F30:F31">
    <cfRule type="cellIs" dxfId="136" priority="48" stopIfTrue="1" operator="greaterThan">
      <formula>E39</formula>
    </cfRule>
  </conditionalFormatting>
  <conditionalFormatting sqref="F31">
    <cfRule type="cellIs" dxfId="135" priority="254" stopIfTrue="1" operator="greaterThan">
      <formula>E39</formula>
    </cfRule>
  </conditionalFormatting>
  <conditionalFormatting sqref="F41">
    <cfRule type="cellIs" dxfId="134" priority="253" stopIfTrue="1" operator="greaterThan">
      <formula>E45</formula>
    </cfRule>
    <cfRule type="cellIs" dxfId="133" priority="252" stopIfTrue="1" operator="greaterThan">
      <formula>E50</formula>
    </cfRule>
  </conditionalFormatting>
  <conditionalFormatting sqref="J27">
    <cfRule type="cellIs" dxfId="132" priority="88" stopIfTrue="1" operator="greaterThan">
      <formula>I23</formula>
    </cfRule>
  </conditionalFormatting>
  <conditionalFormatting sqref="N14:N15">
    <cfRule type="cellIs" dxfId="131" priority="235" stopIfTrue="1" operator="greaterThan">
      <formula>M8</formula>
    </cfRule>
    <cfRule type="cellIs" dxfId="130" priority="148" stopIfTrue="1" operator="greaterThan">
      <formula>M8</formula>
    </cfRule>
    <cfRule type="cellIs" dxfId="129" priority="67" stopIfTrue="1" operator="greaterThan">
      <formula>M8</formula>
    </cfRule>
    <cfRule type="cellIs" dxfId="128" priority="122" stopIfTrue="1" operator="greaterThan">
      <formula>M9</formula>
    </cfRule>
    <cfRule type="cellIs" dxfId="127" priority="164" stopIfTrue="1" operator="greaterThan">
      <formula>M9</formula>
    </cfRule>
    <cfRule type="cellIs" dxfId="126" priority="163" stopIfTrue="1" operator="greaterThan">
      <formula>M8</formula>
    </cfRule>
    <cfRule type="cellIs" dxfId="125" priority="136" stopIfTrue="1" operator="greaterThan">
      <formula>M8</formula>
    </cfRule>
    <cfRule type="cellIs" dxfId="124" priority="68" stopIfTrue="1" operator="greaterThan">
      <formula>M9</formula>
    </cfRule>
    <cfRule type="cellIs" dxfId="123" priority="236" stopIfTrue="1" operator="greaterThan">
      <formula>M9</formula>
    </cfRule>
    <cfRule type="cellIs" dxfId="122" priority="224" stopIfTrue="1" operator="greaterThan">
      <formula>M9</formula>
    </cfRule>
    <cfRule type="cellIs" dxfId="121" priority="223" stopIfTrue="1" operator="greaterThan">
      <formula>M8</formula>
    </cfRule>
    <cfRule type="cellIs" dxfId="120" priority="211" stopIfTrue="1" operator="greaterThan">
      <formula>M9</formula>
    </cfRule>
    <cfRule type="cellIs" dxfId="119" priority="137" stopIfTrue="1" operator="greaterThan">
      <formula>M9</formula>
    </cfRule>
    <cfRule type="cellIs" dxfId="118" priority="82" stopIfTrue="1" operator="greaterThan">
      <formula>M8</formula>
    </cfRule>
    <cfRule type="cellIs" dxfId="117" priority="83" stopIfTrue="1" operator="greaterThan">
      <formula>M9</formula>
    </cfRule>
    <cfRule type="cellIs" dxfId="116" priority="210" stopIfTrue="1" operator="greaterThan">
      <formula>M8</formula>
    </cfRule>
    <cfRule type="cellIs" dxfId="115" priority="121" stopIfTrue="1" operator="greaterThan">
      <formula>M8</formula>
    </cfRule>
    <cfRule type="cellIs" dxfId="114" priority="94" stopIfTrue="1" operator="greaterThan">
      <formula>M8</formula>
    </cfRule>
    <cfRule type="cellIs" dxfId="113" priority="95" stopIfTrue="1" operator="greaterThan">
      <formula>M9</formula>
    </cfRule>
    <cfRule type="cellIs" dxfId="112" priority="191" stopIfTrue="1" operator="greaterThan">
      <formula>M9</formula>
    </cfRule>
    <cfRule type="cellIs" dxfId="111" priority="190" stopIfTrue="1" operator="greaterThan">
      <formula>M8</formula>
    </cfRule>
    <cfRule type="cellIs" dxfId="110" priority="176" stopIfTrue="1" operator="greaterThan">
      <formula>M9</formula>
    </cfRule>
    <cfRule type="cellIs" dxfId="109" priority="149" stopIfTrue="1" operator="greaterThan">
      <formula>M9</formula>
    </cfRule>
    <cfRule type="cellIs" dxfId="108" priority="109" stopIfTrue="1" operator="greaterThan">
      <formula>M8</formula>
    </cfRule>
    <cfRule type="cellIs" dxfId="107" priority="110" stopIfTrue="1" operator="greaterThan">
      <formula>M9</formula>
    </cfRule>
    <cfRule type="cellIs" dxfId="106" priority="175" stopIfTrue="1" operator="greaterThan">
      <formula>M8</formula>
    </cfRule>
  </conditionalFormatting>
  <conditionalFormatting sqref="N44">
    <cfRule type="cellIs" dxfId="105" priority="66" stopIfTrue="1" operator="greaterThan">
      <formula>M43</formula>
    </cfRule>
  </conditionalFormatting>
  <conditionalFormatting sqref="N51:N52">
    <cfRule type="cellIs" dxfId="104" priority="100" stopIfTrue="1" operator="greaterThan">
      <formula>M43</formula>
    </cfRule>
    <cfRule type="cellIs" dxfId="103" priority="127" stopIfTrue="1" operator="greaterThan">
      <formula>M43</formula>
    </cfRule>
    <cfRule type="cellIs" dxfId="102" priority="154" stopIfTrue="1" operator="greaterThan">
      <formula>M43</formula>
    </cfRule>
    <cfRule type="cellIs" dxfId="101" priority="181" stopIfTrue="1" operator="greaterThan">
      <formula>M43</formula>
    </cfRule>
    <cfRule type="cellIs" dxfId="100" priority="249" stopIfTrue="1" operator="greaterThan">
      <formula>M43</formula>
    </cfRule>
    <cfRule type="cellIs" dxfId="99" priority="73" stopIfTrue="1" operator="greaterThan">
      <formula>M43</formula>
    </cfRule>
  </conditionalFormatting>
  <conditionalFormatting sqref="N52">
    <cfRule type="cellIs" dxfId="98" priority="64" stopIfTrue="1" operator="greaterThan">
      <formula>M47</formula>
    </cfRule>
    <cfRule type="cellIs" dxfId="97" priority="65" stopIfTrue="1" operator="greaterThan">
      <formula>M48</formula>
    </cfRule>
    <cfRule type="cellIs" dxfId="96" priority="146" stopIfTrue="1" operator="greaterThan">
      <formula>M48</formula>
    </cfRule>
    <cfRule type="cellIs" dxfId="95" priority="118" stopIfTrue="1" operator="greaterThan">
      <formula>M47</formula>
    </cfRule>
    <cfRule type="cellIs" dxfId="94" priority="119" stopIfTrue="1" operator="greaterThan">
      <formula>M48</formula>
    </cfRule>
    <cfRule type="cellIs" dxfId="93" priority="203" stopIfTrue="1" operator="greaterThan">
      <formula>M48</formula>
    </cfRule>
    <cfRule type="cellIs" dxfId="92" priority="172" stopIfTrue="1" operator="greaterThan">
      <formula>M47</formula>
    </cfRule>
    <cfRule type="cellIs" dxfId="91" priority="219" stopIfTrue="1" operator="greaterThan">
      <formula>M47</formula>
    </cfRule>
    <cfRule type="cellIs" dxfId="90" priority="91" stopIfTrue="1" operator="greaterThan">
      <formula>M47</formula>
    </cfRule>
    <cfRule type="cellIs" dxfId="89" priority="202" stopIfTrue="1" operator="greaterThan">
      <formula>M47</formula>
    </cfRule>
    <cfRule type="cellIs" dxfId="88" priority="173" stopIfTrue="1" operator="greaterThan">
      <formula>M48</formula>
    </cfRule>
    <cfRule type="cellIs" dxfId="87" priority="92" stopIfTrue="1" operator="greaterThan">
      <formula>M48</formula>
    </cfRule>
    <cfRule type="cellIs" dxfId="86" priority="220" stopIfTrue="1" operator="greaterThan">
      <formula>M48</formula>
    </cfRule>
    <cfRule type="cellIs" dxfId="85" priority="145" stopIfTrue="1" operator="greaterThan">
      <formula>M47</formula>
    </cfRule>
  </conditionalFormatting>
  <conditionalFormatting sqref="R39:R40">
    <cfRule type="cellIs" dxfId="84" priority="228" stopIfTrue="1" operator="greaterThan">
      <formula>Q41</formula>
    </cfRule>
    <cfRule type="cellIs" dxfId="83" priority="72" stopIfTrue="1" operator="greaterThan">
      <formula>Q41</formula>
    </cfRule>
    <cfRule type="cellIs" dxfId="82" priority="221" stopIfTrue="1" operator="greaterThan">
      <formula>#REF!</formula>
    </cfRule>
  </conditionalFormatting>
  <conditionalFormatting sqref="W14 I35:I41">
    <cfRule type="cellIs" dxfId="81" priority="239" stopIfTrue="1" operator="greaterThan">
      <formula>H14</formula>
    </cfRule>
  </conditionalFormatting>
  <conditionalFormatting sqref="W14">
    <cfRule type="cellIs" dxfId="80" priority="171" stopIfTrue="1" operator="greaterThan">
      <formula>V14</formula>
    </cfRule>
    <cfRule type="cellIs" dxfId="79" priority="189" stopIfTrue="1" operator="greaterThan">
      <formula>V11</formula>
    </cfRule>
    <cfRule type="cellIs" dxfId="78" priority="198" stopIfTrue="1" operator="greaterThan">
      <formula>V14</formula>
    </cfRule>
    <cfRule type="cellIs" dxfId="77" priority="81" stopIfTrue="1" operator="greaterThan">
      <formula>V11</formula>
    </cfRule>
    <cfRule type="cellIs" dxfId="76" priority="108" stopIfTrue="1" operator="greaterThan">
      <formula>V11</formula>
    </cfRule>
    <cfRule type="cellIs" dxfId="75" priority="117" stopIfTrue="1" operator="greaterThan">
      <formula>V14</formula>
    </cfRule>
    <cfRule type="cellIs" dxfId="74" priority="135" stopIfTrue="1" operator="greaterThan">
      <formula>V11</formula>
    </cfRule>
    <cfRule type="cellIs" dxfId="73" priority="247" stopIfTrue="1" operator="greaterThan">
      <formula>V11</formula>
    </cfRule>
    <cfRule type="cellIs" dxfId="72" priority="144" stopIfTrue="1" operator="greaterThan">
      <formula>V14</formula>
    </cfRule>
    <cfRule type="cellIs" dxfId="71" priority="90" stopIfTrue="1" operator="greaterThan">
      <formula>V14</formula>
    </cfRule>
    <cfRule type="cellIs" dxfId="70" priority="162" stopIfTrue="1" operator="greaterThan">
      <formula>V11</formula>
    </cfRule>
  </conditionalFormatting>
  <conditionalFormatting sqref="W15 W23">
    <cfRule type="cellIs" dxfId="69" priority="158" stopIfTrue="1" operator="greaterThan">
      <formula>V11</formula>
    </cfRule>
    <cfRule type="cellIs" dxfId="68" priority="185" stopIfTrue="1" operator="greaterThan">
      <formula>V11</formula>
    </cfRule>
    <cfRule type="cellIs" dxfId="67" priority="104" stopIfTrue="1" operator="greaterThan">
      <formula>V11</formula>
    </cfRule>
    <cfRule type="cellIs" dxfId="66" priority="77" stopIfTrue="1" operator="greaterThan">
      <formula>V11</formula>
    </cfRule>
    <cfRule type="cellIs" dxfId="65" priority="131" stopIfTrue="1" operator="greaterThan">
      <formula>V11</formula>
    </cfRule>
  </conditionalFormatting>
  <conditionalFormatting sqref="W15 W23:W24">
    <cfRule type="cellIs" dxfId="64" priority="241" stopIfTrue="1" operator="greaterThan">
      <formula>V14</formula>
    </cfRule>
  </conditionalFormatting>
  <conditionalFormatting sqref="W15">
    <cfRule type="cellIs" dxfId="63" priority="217" stopIfTrue="1" operator="greaterThan">
      <formula>V14</formula>
    </cfRule>
    <cfRule type="cellIs" dxfId="62" priority="232" stopIfTrue="1" operator="greaterThan">
      <formula>V11</formula>
    </cfRule>
  </conditionalFormatting>
  <conditionalFormatting sqref="W16 N25:N26">
    <cfRule type="cellIs" dxfId="61" priority="246" stopIfTrue="1" operator="greaterThan">
      <formula>#REF!</formula>
    </cfRule>
  </conditionalFormatting>
  <conditionalFormatting sqref="W16">
    <cfRule type="cellIs" dxfId="60" priority="79" stopIfTrue="1" operator="greaterThan">
      <formula>V14</formula>
    </cfRule>
    <cfRule type="cellIs" dxfId="59" priority="160" stopIfTrue="1" operator="greaterThan">
      <formula>V14</formula>
    </cfRule>
    <cfRule type="cellIs" dxfId="58" priority="78" stopIfTrue="1" operator="greaterThan">
      <formula>V11</formula>
    </cfRule>
    <cfRule type="cellIs" dxfId="57" priority="106" stopIfTrue="1" operator="greaterThan">
      <formula>V14</formula>
    </cfRule>
    <cfRule type="cellIs" dxfId="56" priority="234" stopIfTrue="1" operator="greaterThan">
      <formula>V14</formula>
    </cfRule>
    <cfRule type="cellIs" dxfId="55" priority="187" stopIfTrue="1" operator="greaterThan">
      <formula>V14</formula>
    </cfRule>
    <cfRule type="cellIs" dxfId="54" priority="233" stopIfTrue="1" operator="greaterThan">
      <formula>V11</formula>
    </cfRule>
    <cfRule type="cellIs" dxfId="53" priority="133" stopIfTrue="1" operator="greaterThan">
      <formula>V14</formula>
    </cfRule>
  </conditionalFormatting>
  <conditionalFormatting sqref="W22:W28 W16:W19 W37:W40">
    <cfRule type="cellIs" dxfId="52" priority="86" stopIfTrue="1" operator="greaterThan">
      <formula>V11</formula>
    </cfRule>
  </conditionalFormatting>
  <conditionalFormatting sqref="W22:W28 W16:W19">
    <cfRule type="cellIs" dxfId="51" priority="167" stopIfTrue="1" operator="greaterThan">
      <formula>V11</formula>
    </cfRule>
    <cfRule type="cellIs" dxfId="50" priority="140" stopIfTrue="1" operator="greaterThan">
      <formula>V11</formula>
    </cfRule>
    <cfRule type="cellIs" dxfId="49" priority="113" stopIfTrue="1" operator="greaterThan">
      <formula>V11</formula>
    </cfRule>
  </conditionalFormatting>
  <conditionalFormatting sqref="W23 W14:W15">
    <cfRule type="cellIs" dxfId="48" priority="201" stopIfTrue="1" operator="greaterThan">
      <formula>#REF!</formula>
    </cfRule>
  </conditionalFormatting>
  <conditionalFormatting sqref="W23:W24 W15">
    <cfRule type="cellIs" dxfId="47" priority="89" stopIfTrue="1" operator="greaterThan">
      <formula>V14</formula>
    </cfRule>
    <cfRule type="cellIs" dxfId="46" priority="116" stopIfTrue="1" operator="greaterThan">
      <formula>V14</formula>
    </cfRule>
    <cfRule type="cellIs" dxfId="45" priority="170" stopIfTrue="1" operator="greaterThan">
      <formula>V14</formula>
    </cfRule>
    <cfRule type="cellIs" dxfId="44" priority="143" stopIfTrue="1" operator="greaterThan">
      <formula>V14</formula>
    </cfRule>
    <cfRule type="cellIs" dxfId="43" priority="197" stopIfTrue="1" operator="greaterThan">
      <formula>V14</formula>
    </cfRule>
  </conditionalFormatting>
  <conditionalFormatting sqref="W23:W24">
    <cfRule type="cellIs" dxfId="42" priority="200" stopIfTrue="1" operator="greaterThan">
      <formula>V20</formula>
    </cfRule>
  </conditionalFormatting>
  <conditionalFormatting sqref="W23:W25">
    <cfRule type="cellIs" dxfId="41" priority="206" stopIfTrue="1" operator="greaterThan">
      <formula>V19</formula>
    </cfRule>
  </conditionalFormatting>
  <conditionalFormatting sqref="W24">
    <cfRule type="cellIs" dxfId="40" priority="134" stopIfTrue="1" operator="greaterThan">
      <formula>V21</formula>
    </cfRule>
    <cfRule type="cellIs" dxfId="39" priority="80" stopIfTrue="1" operator="greaterThan">
      <formula>V21</formula>
    </cfRule>
    <cfRule type="cellIs" dxfId="38" priority="188" stopIfTrue="1" operator="greaterThan">
      <formula>V21</formula>
    </cfRule>
    <cfRule type="cellIs" dxfId="37" priority="209" stopIfTrue="1" operator="greaterThan">
      <formula>V19</formula>
    </cfRule>
    <cfRule type="cellIs" dxfId="36" priority="161" stopIfTrue="1" operator="greaterThan">
      <formula>V21</formula>
    </cfRule>
    <cfRule type="cellIs" dxfId="35" priority="248" stopIfTrue="1" operator="greaterThan">
      <formula>V21</formula>
    </cfRule>
    <cfRule type="cellIs" dxfId="34" priority="107" stopIfTrue="1" operator="greaterThan">
      <formula>V21</formula>
    </cfRule>
  </conditionalFormatting>
  <conditionalFormatting sqref="W25">
    <cfRule type="cellIs" dxfId="33" priority="199" stopIfTrue="1" operator="greaterThan">
      <formula>#REF!</formula>
    </cfRule>
    <cfRule type="cellIs" dxfId="32" priority="102" stopIfTrue="1" operator="greaterThan">
      <formula>V19</formula>
    </cfRule>
    <cfRule type="cellIs" dxfId="31" priority="75" stopIfTrue="1" operator="greaterThan">
      <formula>V19</formula>
    </cfRule>
    <cfRule type="cellIs" dxfId="30" priority="157" stopIfTrue="1" operator="greaterThan">
      <formula>V23</formula>
    </cfRule>
    <cfRule type="cellIs" dxfId="29" priority="129" stopIfTrue="1" operator="greaterThan">
      <formula>V19</formula>
    </cfRule>
    <cfRule type="cellIs" dxfId="28" priority="183" stopIfTrue="1" operator="greaterThan">
      <formula>V19</formula>
    </cfRule>
    <cfRule type="cellIs" dxfId="27" priority="184" stopIfTrue="1" operator="greaterThan">
      <formula>V23</formula>
    </cfRule>
    <cfRule type="cellIs" dxfId="26" priority="130" stopIfTrue="1" operator="greaterThan">
      <formula>V23</formula>
    </cfRule>
    <cfRule type="cellIs" dxfId="25" priority="76" stopIfTrue="1" operator="greaterThan">
      <formula>V23</formula>
    </cfRule>
    <cfRule type="cellIs" dxfId="24" priority="230" stopIfTrue="1" operator="greaterThan">
      <formula>V19</formula>
    </cfRule>
    <cfRule type="cellIs" dxfId="23" priority="103" stopIfTrue="1" operator="greaterThan">
      <formula>V23</formula>
    </cfRule>
    <cfRule type="cellIs" dxfId="22" priority="156" stopIfTrue="1" operator="greaterThan">
      <formula>V19</formula>
    </cfRule>
    <cfRule type="cellIs" dxfId="21" priority="231" stopIfTrue="1" operator="greaterThan">
      <formula>V23</formula>
    </cfRule>
  </conditionalFormatting>
  <conditionalFormatting sqref="W41">
    <cfRule type="cellIs" dxfId="20" priority="245" stopIfTrue="1" operator="greaterThan">
      <formula>V35</formula>
    </cfRule>
    <cfRule type="cellIs" dxfId="19" priority="214" stopIfTrue="1" operator="greaterThan">
      <formula>V33</formula>
    </cfRule>
  </conditionalFormatting>
  <conditionalFormatting sqref="W52">
    <cfRule type="cellIs" dxfId="18" priority="74" stopIfTrue="1" operator="greaterThan">
      <formula>V45</formula>
    </cfRule>
  </conditionalFormatting>
  <conditionalFormatting sqref="AD15:AD16">
    <cfRule type="cellIs" dxfId="17" priority="36" stopIfTrue="1" operator="greaterThan">
      <formula>AC15</formula>
    </cfRule>
  </conditionalFormatting>
  <conditionalFormatting sqref="AD34">
    <cfRule type="cellIs" dxfId="16" priority="42" stopIfTrue="1" operator="greaterThan">
      <formula>AC34</formula>
    </cfRule>
  </conditionalFormatting>
  <conditionalFormatting sqref="AD36:AD44">
    <cfRule type="cellIs" dxfId="15" priority="1" stopIfTrue="1" operator="greaterThan">
      <formula>AC36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AG62"/>
  <sheetViews>
    <sheetView showZeros="0" topLeftCell="A10" zoomScale="55" zoomScaleNormal="55" workbookViewId="0">
      <selection activeCell="J43" sqref="J43"/>
    </sheetView>
  </sheetViews>
  <sheetFormatPr defaultRowHeight="13.5"/>
  <cols>
    <col min="1" max="1" width="2.625" style="14" customWidth="1"/>
    <col min="2" max="2" width="3.625" style="353" customWidth="1"/>
    <col min="3" max="3" width="14.375" style="14" customWidth="1"/>
    <col min="4" max="5" width="10.625" style="14" customWidth="1"/>
    <col min="6" max="6" width="3.625" style="353" customWidth="1"/>
    <col min="7" max="7" width="14.25" style="14" customWidth="1"/>
    <col min="8" max="9" width="10.625" style="14" customWidth="1"/>
    <col min="10" max="10" width="3.625" style="353" customWidth="1"/>
    <col min="11" max="11" width="14.25" style="14" customWidth="1"/>
    <col min="12" max="13" width="10.625" style="14" customWidth="1"/>
    <col min="14" max="14" width="3.625" style="353" customWidth="1"/>
    <col min="15" max="15" width="14.25" style="14" customWidth="1"/>
    <col min="16" max="17" width="10.625" style="14" customWidth="1"/>
    <col min="18" max="18" width="3.625" style="353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53" customWidth="1"/>
    <col min="24" max="24" width="14" style="14" customWidth="1"/>
    <col min="25" max="26" width="10.625" style="14" customWidth="1"/>
    <col min="27" max="27" width="3.625" style="353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639">
        <f>入力画面!C10</f>
        <v>0</v>
      </c>
      <c r="C1" s="639"/>
      <c r="D1" s="639"/>
      <c r="E1" s="639"/>
      <c r="F1" s="639"/>
      <c r="G1" s="639"/>
      <c r="H1" s="639"/>
      <c r="I1" s="639"/>
      <c r="J1" s="639"/>
      <c r="K1" s="649" t="s">
        <v>720</v>
      </c>
      <c r="L1" s="649"/>
      <c r="M1" s="649"/>
      <c r="N1" s="649"/>
      <c r="O1" s="649"/>
      <c r="P1" s="649"/>
      <c r="Q1" s="649"/>
      <c r="R1" s="649"/>
      <c r="S1" s="649"/>
      <c r="T1" s="649"/>
      <c r="U1" s="89"/>
      <c r="V1" s="89"/>
      <c r="W1" s="322"/>
      <c r="X1" s="163"/>
      <c r="Y1" s="163"/>
      <c r="Z1" s="163"/>
      <c r="AA1" s="183"/>
      <c r="AB1" s="648" t="s">
        <v>983</v>
      </c>
      <c r="AC1" s="648"/>
      <c r="AD1" s="648"/>
      <c r="AE1" s="111"/>
    </row>
    <row r="2" spans="2:31" ht="20.100000000000001" customHeight="1">
      <c r="B2" s="868" t="s">
        <v>360</v>
      </c>
      <c r="C2" s="869"/>
      <c r="D2" s="870"/>
      <c r="E2" s="874" t="s">
        <v>359</v>
      </c>
      <c r="F2" s="874"/>
      <c r="G2" s="874"/>
      <c r="H2" s="874"/>
      <c r="I2" s="874" t="s">
        <v>358</v>
      </c>
      <c r="J2" s="874"/>
      <c r="K2" s="874"/>
      <c r="L2" s="874"/>
      <c r="M2" s="876" t="s">
        <v>357</v>
      </c>
      <c r="N2" s="869"/>
      <c r="O2" s="869"/>
      <c r="P2" s="869"/>
      <c r="Q2" s="869"/>
      <c r="R2" s="869"/>
      <c r="S2" s="869"/>
      <c r="T2" s="869"/>
      <c r="U2" s="878" t="s">
        <v>356</v>
      </c>
      <c r="V2" s="881">
        <f>入力画面!C12</f>
        <v>0</v>
      </c>
      <c r="W2" s="882"/>
      <c r="X2" s="882"/>
      <c r="Y2" s="883"/>
      <c r="Z2" s="878" t="s">
        <v>355</v>
      </c>
      <c r="AA2" s="884" t="s">
        <v>354</v>
      </c>
      <c r="AB2" s="885"/>
      <c r="AC2" s="885"/>
      <c r="AD2" s="886"/>
      <c r="AE2" s="111"/>
    </row>
    <row r="3" spans="2:31" ht="20.100000000000001" customHeight="1">
      <c r="B3" s="871"/>
      <c r="C3" s="872"/>
      <c r="D3" s="873"/>
      <c r="E3" s="875"/>
      <c r="F3" s="875"/>
      <c r="G3" s="875"/>
      <c r="H3" s="875"/>
      <c r="I3" s="875"/>
      <c r="J3" s="875"/>
      <c r="K3" s="875"/>
      <c r="L3" s="875"/>
      <c r="M3" s="877"/>
      <c r="N3" s="872"/>
      <c r="O3" s="872"/>
      <c r="P3" s="872"/>
      <c r="Q3" s="872"/>
      <c r="R3" s="872"/>
      <c r="S3" s="872"/>
      <c r="T3" s="872"/>
      <c r="U3" s="879"/>
      <c r="V3" s="855"/>
      <c r="W3" s="856"/>
      <c r="X3" s="856"/>
      <c r="Y3" s="857"/>
      <c r="Z3" s="879"/>
      <c r="AA3" s="887"/>
      <c r="AB3" s="888"/>
      <c r="AC3" s="888"/>
      <c r="AD3" s="889"/>
      <c r="AE3" s="111"/>
    </row>
    <row r="4" spans="2:31" ht="21.95" customHeight="1">
      <c r="B4" s="890">
        <f>入力画面!C4</f>
        <v>0</v>
      </c>
      <c r="C4" s="891"/>
      <c r="D4" s="892"/>
      <c r="E4" s="899">
        <f>入力画面!B4</f>
        <v>0</v>
      </c>
      <c r="F4" s="900"/>
      <c r="G4" s="900"/>
      <c r="H4" s="901"/>
      <c r="I4" s="908">
        <f>AD50</f>
        <v>0</v>
      </c>
      <c r="J4" s="894"/>
      <c r="K4" s="894"/>
      <c r="L4" s="894"/>
      <c r="M4" s="910">
        <f>入力画面!C6</f>
        <v>0</v>
      </c>
      <c r="N4" s="911"/>
      <c r="O4" s="911"/>
      <c r="P4" s="911"/>
      <c r="Q4" s="911"/>
      <c r="R4" s="911"/>
      <c r="S4" s="911"/>
      <c r="T4" s="912"/>
      <c r="U4" s="879"/>
      <c r="V4" s="855"/>
      <c r="W4" s="856"/>
      <c r="X4" s="856"/>
      <c r="Y4" s="857"/>
      <c r="Z4" s="879"/>
      <c r="AA4" s="843" t="s">
        <v>353</v>
      </c>
      <c r="AB4" s="844"/>
      <c r="AC4" s="844"/>
      <c r="AD4" s="845"/>
      <c r="AE4" s="112"/>
    </row>
    <row r="5" spans="2:31" ht="21.95" customHeight="1">
      <c r="B5" s="893"/>
      <c r="C5" s="894"/>
      <c r="D5" s="895"/>
      <c r="E5" s="902"/>
      <c r="F5" s="903"/>
      <c r="G5" s="903"/>
      <c r="H5" s="904"/>
      <c r="I5" s="908"/>
      <c r="J5" s="894"/>
      <c r="K5" s="894"/>
      <c r="L5" s="894"/>
      <c r="M5" s="855"/>
      <c r="N5" s="856"/>
      <c r="O5" s="856"/>
      <c r="P5" s="856"/>
      <c r="Q5" s="856"/>
      <c r="R5" s="856"/>
      <c r="S5" s="856"/>
      <c r="T5" s="857"/>
      <c r="U5" s="879"/>
      <c r="V5" s="846">
        <f>入力画面!C13</f>
        <v>0</v>
      </c>
      <c r="W5" s="847"/>
      <c r="X5" s="847"/>
      <c r="Y5" s="848"/>
      <c r="Z5" s="879"/>
      <c r="AA5" s="852" t="s">
        <v>756</v>
      </c>
      <c r="AB5" s="853"/>
      <c r="AC5" s="853"/>
      <c r="AD5" s="854"/>
      <c r="AE5" s="111"/>
    </row>
    <row r="6" spans="2:31" ht="21.95" customHeight="1">
      <c r="B6" s="893"/>
      <c r="C6" s="894"/>
      <c r="D6" s="895"/>
      <c r="E6" s="902"/>
      <c r="F6" s="903"/>
      <c r="G6" s="903"/>
      <c r="H6" s="904"/>
      <c r="I6" s="908"/>
      <c r="J6" s="894"/>
      <c r="K6" s="894"/>
      <c r="L6" s="894"/>
      <c r="M6" s="855">
        <f>入力画面!C8</f>
        <v>0</v>
      </c>
      <c r="N6" s="856"/>
      <c r="O6" s="856"/>
      <c r="P6" s="856"/>
      <c r="Q6" s="856"/>
      <c r="R6" s="856"/>
      <c r="S6" s="856"/>
      <c r="T6" s="857"/>
      <c r="U6" s="879"/>
      <c r="V6" s="846"/>
      <c r="W6" s="847"/>
      <c r="X6" s="847"/>
      <c r="Y6" s="848"/>
      <c r="Z6" s="879"/>
      <c r="AA6" s="852" t="s">
        <v>352</v>
      </c>
      <c r="AB6" s="853"/>
      <c r="AC6" s="853"/>
      <c r="AD6" s="854"/>
      <c r="AE6" s="111"/>
    </row>
    <row r="7" spans="2:31" ht="21.95" customHeight="1" thickBot="1">
      <c r="B7" s="896"/>
      <c r="C7" s="897"/>
      <c r="D7" s="898"/>
      <c r="E7" s="905"/>
      <c r="F7" s="906"/>
      <c r="G7" s="906"/>
      <c r="H7" s="907"/>
      <c r="I7" s="909"/>
      <c r="J7" s="897"/>
      <c r="K7" s="897"/>
      <c r="L7" s="897"/>
      <c r="M7" s="858"/>
      <c r="N7" s="859"/>
      <c r="O7" s="859"/>
      <c r="P7" s="859"/>
      <c r="Q7" s="859"/>
      <c r="R7" s="859"/>
      <c r="S7" s="859"/>
      <c r="T7" s="860"/>
      <c r="U7" s="880"/>
      <c r="V7" s="849"/>
      <c r="W7" s="850"/>
      <c r="X7" s="850"/>
      <c r="Y7" s="851"/>
      <c r="Z7" s="880"/>
      <c r="AA7" s="861" t="s">
        <v>351</v>
      </c>
      <c r="AB7" s="862"/>
      <c r="AC7" s="862"/>
      <c r="AD7" s="863"/>
      <c r="AE7" s="112"/>
    </row>
    <row r="8" spans="2:31" ht="21.95" customHeight="1">
      <c r="B8" s="943" t="s">
        <v>350</v>
      </c>
      <c r="C8" s="944"/>
      <c r="D8" s="944"/>
      <c r="E8" s="944"/>
      <c r="F8" s="457"/>
      <c r="G8" s="947" t="s">
        <v>923</v>
      </c>
      <c r="H8" s="947"/>
      <c r="I8" s="948"/>
      <c r="J8" s="457"/>
      <c r="K8" s="947" t="s">
        <v>930</v>
      </c>
      <c r="L8" s="947"/>
      <c r="M8" s="948"/>
      <c r="N8" s="457"/>
      <c r="O8" s="947" t="s">
        <v>934</v>
      </c>
      <c r="P8" s="947"/>
      <c r="Q8" s="948"/>
      <c r="R8" s="461"/>
      <c r="S8" s="956" t="s">
        <v>945</v>
      </c>
      <c r="T8" s="956"/>
      <c r="U8" s="956"/>
      <c r="V8" s="957"/>
      <c r="W8" s="459"/>
      <c r="X8" s="950" t="s">
        <v>938</v>
      </c>
      <c r="Y8" s="950"/>
      <c r="Z8" s="951"/>
      <c r="AA8" s="459"/>
      <c r="AB8" s="950" t="s">
        <v>943</v>
      </c>
      <c r="AC8" s="950"/>
      <c r="AD8" s="958"/>
      <c r="AE8" s="112"/>
    </row>
    <row r="9" spans="2:31" ht="21.95" customHeight="1">
      <c r="B9" s="945"/>
      <c r="C9" s="946"/>
      <c r="D9" s="946"/>
      <c r="E9" s="946"/>
      <c r="F9" s="458"/>
      <c r="G9" s="936"/>
      <c r="H9" s="936"/>
      <c r="I9" s="937"/>
      <c r="J9" s="458"/>
      <c r="K9" s="936"/>
      <c r="L9" s="936"/>
      <c r="M9" s="937"/>
      <c r="N9" s="458"/>
      <c r="O9" s="936"/>
      <c r="P9" s="936"/>
      <c r="Q9" s="937"/>
      <c r="R9" s="462"/>
      <c r="S9" s="954"/>
      <c r="T9" s="954"/>
      <c r="U9" s="954"/>
      <c r="V9" s="955"/>
      <c r="W9" s="458"/>
      <c r="X9" s="936"/>
      <c r="Y9" s="936"/>
      <c r="Z9" s="937"/>
      <c r="AA9" s="458"/>
      <c r="AB9" s="936"/>
      <c r="AC9" s="936"/>
      <c r="AD9" s="959"/>
      <c r="AE9" s="112"/>
    </row>
    <row r="10" spans="2:31" ht="21.95" customHeight="1">
      <c r="B10" s="172" t="s">
        <v>673</v>
      </c>
      <c r="C10" s="319" t="s">
        <v>723</v>
      </c>
      <c r="D10" s="381">
        <v>170</v>
      </c>
      <c r="E10" s="381">
        <v>0</v>
      </c>
      <c r="F10" s="138" t="s">
        <v>364</v>
      </c>
      <c r="G10" s="319" t="s">
        <v>476</v>
      </c>
      <c r="H10" s="380">
        <v>40</v>
      </c>
      <c r="I10" s="380">
        <v>0</v>
      </c>
      <c r="J10" s="138" t="s">
        <v>364</v>
      </c>
      <c r="K10" s="320" t="s">
        <v>22</v>
      </c>
      <c r="L10" s="384">
        <v>30</v>
      </c>
      <c r="M10" s="384">
        <v>0</v>
      </c>
      <c r="N10" s="138" t="s">
        <v>364</v>
      </c>
      <c r="O10" s="56" t="s">
        <v>58</v>
      </c>
      <c r="P10" s="384">
        <v>20</v>
      </c>
      <c r="Q10" s="384">
        <v>0</v>
      </c>
      <c r="R10" s="138" t="s">
        <v>364</v>
      </c>
      <c r="S10" s="926" t="s">
        <v>85</v>
      </c>
      <c r="T10" s="926"/>
      <c r="U10" s="384">
        <v>100</v>
      </c>
      <c r="V10" s="384">
        <v>0</v>
      </c>
      <c r="W10" s="138" t="s">
        <v>364</v>
      </c>
      <c r="X10" s="319" t="s">
        <v>781</v>
      </c>
      <c r="Y10" s="384">
        <v>10</v>
      </c>
      <c r="Z10" s="384">
        <v>0</v>
      </c>
      <c r="AA10" s="138" t="s">
        <v>364</v>
      </c>
      <c r="AB10" s="319" t="s">
        <v>141</v>
      </c>
      <c r="AC10" s="381">
        <v>140</v>
      </c>
      <c r="AD10" s="402">
        <v>0</v>
      </c>
      <c r="AE10" s="112"/>
    </row>
    <row r="11" spans="2:31" ht="21.95" customHeight="1">
      <c r="B11" s="172" t="s">
        <v>673</v>
      </c>
      <c r="C11" s="319" t="s">
        <v>729</v>
      </c>
      <c r="D11" s="381">
        <v>270</v>
      </c>
      <c r="E11" s="381">
        <v>0</v>
      </c>
      <c r="F11" s="138" t="s">
        <v>364</v>
      </c>
      <c r="G11" s="319" t="s">
        <v>478</v>
      </c>
      <c r="H11" s="380">
        <v>50</v>
      </c>
      <c r="I11" s="380">
        <v>0</v>
      </c>
      <c r="J11" s="138" t="s">
        <v>364</v>
      </c>
      <c r="K11" s="320" t="s">
        <v>397</v>
      </c>
      <c r="L11" s="384">
        <v>30</v>
      </c>
      <c r="M11" s="384">
        <v>0</v>
      </c>
      <c r="N11" s="138" t="s">
        <v>364</v>
      </c>
      <c r="O11" s="56" t="s">
        <v>59</v>
      </c>
      <c r="P11" s="390">
        <v>20</v>
      </c>
      <c r="Q11" s="390">
        <v>0</v>
      </c>
      <c r="R11" s="138" t="s">
        <v>364</v>
      </c>
      <c r="S11" s="926" t="s">
        <v>86</v>
      </c>
      <c r="T11" s="926"/>
      <c r="U11" s="384">
        <v>30</v>
      </c>
      <c r="V11" s="384">
        <v>0</v>
      </c>
      <c r="W11" s="138" t="s">
        <v>364</v>
      </c>
      <c r="X11" s="319" t="s">
        <v>365</v>
      </c>
      <c r="Y11" s="384">
        <v>120</v>
      </c>
      <c r="Z11" s="384">
        <v>0</v>
      </c>
      <c r="AA11" s="138"/>
      <c r="AB11" s="319"/>
      <c r="AC11" s="381"/>
      <c r="AD11" s="402"/>
      <c r="AE11" s="112"/>
    </row>
    <row r="12" spans="2:31" ht="21.95" customHeight="1">
      <c r="B12" s="172" t="s">
        <v>673</v>
      </c>
      <c r="C12" s="319" t="s">
        <v>730</v>
      </c>
      <c r="D12" s="381">
        <v>630</v>
      </c>
      <c r="E12" s="381">
        <v>0</v>
      </c>
      <c r="F12" s="138" t="s">
        <v>674</v>
      </c>
      <c r="G12" s="319" t="s">
        <v>9</v>
      </c>
      <c r="H12" s="380">
        <v>10</v>
      </c>
      <c r="I12" s="405">
        <v>0</v>
      </c>
      <c r="J12" s="138" t="s">
        <v>364</v>
      </c>
      <c r="K12" s="319" t="s">
        <v>24</v>
      </c>
      <c r="L12" s="384">
        <v>20</v>
      </c>
      <c r="M12" s="384">
        <v>0</v>
      </c>
      <c r="N12" s="138" t="s">
        <v>364</v>
      </c>
      <c r="O12" s="56" t="s">
        <v>60</v>
      </c>
      <c r="P12" s="390">
        <v>50</v>
      </c>
      <c r="Q12" s="390">
        <v>0</v>
      </c>
      <c r="R12" s="138" t="s">
        <v>364</v>
      </c>
      <c r="S12" s="921" t="s">
        <v>87</v>
      </c>
      <c r="T12" s="921"/>
      <c r="U12" s="384">
        <v>130</v>
      </c>
      <c r="V12" s="384">
        <v>0</v>
      </c>
      <c r="W12" s="138" t="s">
        <v>364</v>
      </c>
      <c r="X12" s="319" t="s">
        <v>369</v>
      </c>
      <c r="Y12" s="384">
        <v>40</v>
      </c>
      <c r="Z12" s="384">
        <v>0</v>
      </c>
      <c r="AA12" s="138"/>
      <c r="AB12" s="319"/>
      <c r="AC12" s="383">
        <v>0</v>
      </c>
      <c r="AD12" s="403"/>
      <c r="AE12" s="112"/>
    </row>
    <row r="13" spans="2:31" ht="21.95" customHeight="1">
      <c r="B13" s="172" t="s">
        <v>673</v>
      </c>
      <c r="C13" s="319" t="s">
        <v>731</v>
      </c>
      <c r="D13" s="381">
        <v>110</v>
      </c>
      <c r="E13" s="381">
        <v>0</v>
      </c>
      <c r="F13" s="138"/>
      <c r="G13" s="60"/>
      <c r="H13" s="381"/>
      <c r="I13" s="381"/>
      <c r="J13" s="138" t="s">
        <v>364</v>
      </c>
      <c r="K13" s="320" t="s">
        <v>25</v>
      </c>
      <c r="L13" s="384">
        <v>40</v>
      </c>
      <c r="M13" s="384">
        <v>0</v>
      </c>
      <c r="N13" s="138" t="s">
        <v>364</v>
      </c>
      <c r="O13" s="56" t="s">
        <v>61</v>
      </c>
      <c r="P13" s="390">
        <v>20</v>
      </c>
      <c r="Q13" s="390">
        <v>0</v>
      </c>
      <c r="R13" s="138" t="s">
        <v>364</v>
      </c>
      <c r="S13" s="921" t="s">
        <v>88</v>
      </c>
      <c r="T13" s="921"/>
      <c r="U13" s="384">
        <v>80</v>
      </c>
      <c r="V13" s="384">
        <v>0</v>
      </c>
      <c r="W13" s="138" t="s">
        <v>364</v>
      </c>
      <c r="X13" s="319" t="s">
        <v>371</v>
      </c>
      <c r="Y13" s="384">
        <v>70</v>
      </c>
      <c r="Z13" s="384">
        <v>0</v>
      </c>
      <c r="AA13" s="450"/>
      <c r="AB13" s="451" t="s">
        <v>925</v>
      </c>
      <c r="AC13" s="193">
        <f>SUM(AC10)</f>
        <v>140</v>
      </c>
      <c r="AD13" s="202">
        <f>SUM(AD10)</f>
        <v>0</v>
      </c>
      <c r="AE13" s="112"/>
    </row>
    <row r="14" spans="2:31" ht="21.95" customHeight="1">
      <c r="B14" s="172" t="s">
        <v>673</v>
      </c>
      <c r="C14" s="319" t="s">
        <v>732</v>
      </c>
      <c r="D14" s="381">
        <v>290</v>
      </c>
      <c r="E14" s="381">
        <v>0</v>
      </c>
      <c r="F14" s="323"/>
      <c r="G14" s="323"/>
      <c r="H14" s="379"/>
      <c r="I14" s="379"/>
      <c r="J14" s="138" t="s">
        <v>364</v>
      </c>
      <c r="K14" s="320" t="s">
        <v>26</v>
      </c>
      <c r="L14" s="390">
        <v>40</v>
      </c>
      <c r="M14" s="390">
        <v>0</v>
      </c>
      <c r="N14" s="138"/>
      <c r="O14" s="56"/>
      <c r="P14" s="386"/>
      <c r="Q14" s="386"/>
      <c r="R14" s="138" t="s">
        <v>364</v>
      </c>
      <c r="S14" s="942" t="s">
        <v>89</v>
      </c>
      <c r="T14" s="925"/>
      <c r="U14" s="390">
        <v>30</v>
      </c>
      <c r="V14" s="390">
        <v>0</v>
      </c>
      <c r="W14" s="138" t="s">
        <v>364</v>
      </c>
      <c r="X14" s="319" t="s">
        <v>374</v>
      </c>
      <c r="Y14" s="384">
        <v>40</v>
      </c>
      <c r="Z14" s="384">
        <v>0</v>
      </c>
      <c r="AA14" s="459"/>
      <c r="AB14" s="950" t="s">
        <v>944</v>
      </c>
      <c r="AC14" s="950"/>
      <c r="AD14" s="958"/>
      <c r="AE14" s="112"/>
    </row>
    <row r="15" spans="2:31" ht="21.95" customHeight="1">
      <c r="B15" s="172" t="s">
        <v>673</v>
      </c>
      <c r="C15" s="319" t="s">
        <v>786</v>
      </c>
      <c r="D15" s="381">
        <v>880</v>
      </c>
      <c r="E15" s="381">
        <v>0</v>
      </c>
      <c r="F15" s="450"/>
      <c r="G15" s="451" t="s">
        <v>925</v>
      </c>
      <c r="H15" s="460">
        <f>SUM(H10:H12)</f>
        <v>100</v>
      </c>
      <c r="I15" s="460">
        <f>SUM(I10:I12)</f>
        <v>0</v>
      </c>
      <c r="J15" s="138" t="s">
        <v>364</v>
      </c>
      <c r="K15" s="320" t="s">
        <v>27</v>
      </c>
      <c r="L15" s="390">
        <v>30</v>
      </c>
      <c r="M15" s="390">
        <v>0</v>
      </c>
      <c r="N15" s="450"/>
      <c r="O15" s="451" t="s">
        <v>925</v>
      </c>
      <c r="P15" s="194">
        <f>SUM(P10:P13)</f>
        <v>110</v>
      </c>
      <c r="Q15" s="194">
        <f>SUM(Q10:Q13)</f>
        <v>0</v>
      </c>
      <c r="R15" s="138" t="s">
        <v>364</v>
      </c>
      <c r="S15" s="938" t="s">
        <v>90</v>
      </c>
      <c r="T15" s="939"/>
      <c r="U15" s="390">
        <v>20</v>
      </c>
      <c r="V15" s="390">
        <v>0</v>
      </c>
      <c r="W15" s="138" t="s">
        <v>364</v>
      </c>
      <c r="X15" s="319" t="s">
        <v>738</v>
      </c>
      <c r="Y15" s="384">
        <v>10</v>
      </c>
      <c r="Z15" s="384">
        <v>0</v>
      </c>
      <c r="AA15" s="458"/>
      <c r="AB15" s="936"/>
      <c r="AC15" s="936"/>
      <c r="AD15" s="959"/>
      <c r="AE15" s="114"/>
    </row>
    <row r="16" spans="2:31" ht="21.95" customHeight="1">
      <c r="B16" s="172" t="s">
        <v>673</v>
      </c>
      <c r="C16" s="319" t="s">
        <v>734</v>
      </c>
      <c r="D16" s="381">
        <v>240</v>
      </c>
      <c r="E16" s="381">
        <v>0</v>
      </c>
      <c r="F16" s="459"/>
      <c r="G16" s="934" t="s">
        <v>924</v>
      </c>
      <c r="H16" s="934"/>
      <c r="I16" s="935"/>
      <c r="J16" s="138"/>
      <c r="K16" s="319"/>
      <c r="L16" s="389"/>
      <c r="M16" s="389"/>
      <c r="N16" s="459"/>
      <c r="O16" s="950" t="s">
        <v>935</v>
      </c>
      <c r="P16" s="950"/>
      <c r="Q16" s="951"/>
      <c r="R16" s="138" t="s">
        <v>364</v>
      </c>
      <c r="S16" s="938" t="s">
        <v>91</v>
      </c>
      <c r="T16" s="939"/>
      <c r="U16" s="390">
        <v>30</v>
      </c>
      <c r="V16" s="390">
        <v>0</v>
      </c>
      <c r="W16" s="138" t="s">
        <v>364</v>
      </c>
      <c r="X16" s="319" t="s">
        <v>922</v>
      </c>
      <c r="Y16" s="384">
        <v>10</v>
      </c>
      <c r="Z16" s="384">
        <v>0</v>
      </c>
      <c r="AA16" s="138" t="s">
        <v>364</v>
      </c>
      <c r="AB16" s="319" t="s">
        <v>143</v>
      </c>
      <c r="AC16" s="381">
        <v>20</v>
      </c>
      <c r="AD16" s="403">
        <v>0</v>
      </c>
      <c r="AE16" s="114"/>
    </row>
    <row r="17" spans="2:31" ht="21.95" customHeight="1">
      <c r="B17" s="173"/>
      <c r="C17" s="319"/>
      <c r="D17" s="381"/>
      <c r="E17" s="379"/>
      <c r="F17" s="458"/>
      <c r="G17" s="936"/>
      <c r="H17" s="936"/>
      <c r="I17" s="937"/>
      <c r="J17" s="138"/>
      <c r="K17" s="319"/>
      <c r="L17" s="389"/>
      <c r="M17" s="389"/>
      <c r="N17" s="458"/>
      <c r="O17" s="936"/>
      <c r="P17" s="936"/>
      <c r="Q17" s="937"/>
      <c r="R17" s="138" t="s">
        <v>364</v>
      </c>
      <c r="S17" s="940" t="s">
        <v>92</v>
      </c>
      <c r="T17" s="941"/>
      <c r="U17" s="390">
        <v>30</v>
      </c>
      <c r="V17" s="390">
        <v>0</v>
      </c>
      <c r="W17" s="138" t="s">
        <v>364</v>
      </c>
      <c r="X17" s="319" t="s">
        <v>782</v>
      </c>
      <c r="Y17" s="384">
        <v>30</v>
      </c>
      <c r="Z17" s="384">
        <v>0</v>
      </c>
      <c r="AA17" s="170" t="s">
        <v>361</v>
      </c>
      <c r="AB17" s="319" t="s">
        <v>144</v>
      </c>
      <c r="AC17" s="381">
        <v>30</v>
      </c>
      <c r="AD17" s="403">
        <v>0</v>
      </c>
      <c r="AE17" s="114"/>
    </row>
    <row r="18" spans="2:31" ht="21.95" customHeight="1">
      <c r="B18" s="173"/>
      <c r="C18" s="319"/>
      <c r="D18" s="381"/>
      <c r="E18" s="381"/>
      <c r="F18" s="138" t="s">
        <v>364</v>
      </c>
      <c r="G18" s="60" t="s">
        <v>380</v>
      </c>
      <c r="H18" s="381">
        <v>90</v>
      </c>
      <c r="I18" s="405">
        <v>0</v>
      </c>
      <c r="J18" s="450"/>
      <c r="K18" s="451" t="s">
        <v>925</v>
      </c>
      <c r="L18" s="194">
        <f>SUM(L10:L16)</f>
        <v>190</v>
      </c>
      <c r="M18" s="308">
        <f>SUM(M10:M16)</f>
        <v>0</v>
      </c>
      <c r="N18" s="138" t="s">
        <v>364</v>
      </c>
      <c r="O18" s="56" t="s">
        <v>240</v>
      </c>
      <c r="P18" s="390">
        <v>70</v>
      </c>
      <c r="Q18" s="390">
        <v>0</v>
      </c>
      <c r="R18" s="138" t="s">
        <v>364</v>
      </c>
      <c r="S18" s="921" t="s">
        <v>503</v>
      </c>
      <c r="T18" s="921"/>
      <c r="U18" s="406">
        <v>40</v>
      </c>
      <c r="V18" s="406">
        <v>0</v>
      </c>
      <c r="W18" s="138" t="s">
        <v>364</v>
      </c>
      <c r="X18" s="319" t="s">
        <v>119</v>
      </c>
      <c r="Y18" s="384">
        <v>30</v>
      </c>
      <c r="Z18" s="384">
        <v>0</v>
      </c>
      <c r="AA18" s="138" t="s">
        <v>364</v>
      </c>
      <c r="AB18" s="319" t="s">
        <v>145</v>
      </c>
      <c r="AC18" s="381">
        <v>20</v>
      </c>
      <c r="AD18" s="403">
        <v>0</v>
      </c>
      <c r="AE18" s="114"/>
    </row>
    <row r="19" spans="2:31" ht="21.95" customHeight="1">
      <c r="B19" s="173"/>
      <c r="C19" s="319"/>
      <c r="D19" s="381"/>
      <c r="E19" s="385"/>
      <c r="F19" s="138" t="s">
        <v>364</v>
      </c>
      <c r="G19" s="60" t="s">
        <v>381</v>
      </c>
      <c r="H19" s="381">
        <v>40</v>
      </c>
      <c r="I19" s="381">
        <v>0</v>
      </c>
      <c r="J19" s="459"/>
      <c r="K19" s="950" t="s">
        <v>931</v>
      </c>
      <c r="L19" s="950"/>
      <c r="M19" s="951"/>
      <c r="N19" s="138" t="s">
        <v>364</v>
      </c>
      <c r="O19" s="56" t="s">
        <v>234</v>
      </c>
      <c r="P19" s="390">
        <v>10</v>
      </c>
      <c r="Q19" s="391">
        <v>0</v>
      </c>
      <c r="R19" s="138" t="s">
        <v>364</v>
      </c>
      <c r="S19" s="938" t="s">
        <v>737</v>
      </c>
      <c r="T19" s="939"/>
      <c r="U19" s="390">
        <v>10</v>
      </c>
      <c r="V19" s="390">
        <v>0</v>
      </c>
      <c r="W19" s="138" t="s">
        <v>364</v>
      </c>
      <c r="X19" s="319" t="s">
        <v>759</v>
      </c>
      <c r="Y19" s="384">
        <v>10</v>
      </c>
      <c r="Z19" s="384">
        <v>0</v>
      </c>
      <c r="AA19" s="138" t="s">
        <v>364</v>
      </c>
      <c r="AB19" s="319" t="s">
        <v>146</v>
      </c>
      <c r="AC19" s="381">
        <v>10</v>
      </c>
      <c r="AD19" s="403">
        <v>0</v>
      </c>
      <c r="AE19" s="114"/>
    </row>
    <row r="20" spans="2:31" ht="21.95" customHeight="1">
      <c r="B20" s="174" t="s">
        <v>674</v>
      </c>
      <c r="C20" s="319" t="s">
        <v>723</v>
      </c>
      <c r="D20" s="381">
        <v>50</v>
      </c>
      <c r="E20" s="381">
        <v>0</v>
      </c>
      <c r="F20" s="138" t="s">
        <v>364</v>
      </c>
      <c r="G20" s="60" t="s">
        <v>497</v>
      </c>
      <c r="H20" s="381">
        <v>30</v>
      </c>
      <c r="I20" s="382">
        <v>0</v>
      </c>
      <c r="J20" s="458"/>
      <c r="K20" s="936"/>
      <c r="L20" s="936"/>
      <c r="M20" s="937"/>
      <c r="N20" s="182"/>
      <c r="O20" s="56"/>
      <c r="P20" s="390"/>
      <c r="Q20" s="390"/>
      <c r="R20" s="138"/>
      <c r="S20" s="938"/>
      <c r="T20" s="939"/>
      <c r="U20" s="191"/>
      <c r="V20" s="191"/>
      <c r="W20" s="138"/>
      <c r="X20" s="118"/>
      <c r="Y20" s="386">
        <v>0</v>
      </c>
      <c r="Z20" s="386"/>
      <c r="AA20" s="138" t="s">
        <v>364</v>
      </c>
      <c r="AB20" s="319" t="s">
        <v>147</v>
      </c>
      <c r="AC20" s="381">
        <v>10</v>
      </c>
      <c r="AD20" s="403">
        <v>0</v>
      </c>
      <c r="AE20" s="114"/>
    </row>
    <row r="21" spans="2:31" ht="21.95" customHeight="1">
      <c r="B21" s="174" t="s">
        <v>674</v>
      </c>
      <c r="C21" s="319" t="s">
        <v>793</v>
      </c>
      <c r="D21" s="381">
        <v>90</v>
      </c>
      <c r="E21" s="381">
        <v>0</v>
      </c>
      <c r="F21" s="138"/>
      <c r="G21" s="60"/>
      <c r="H21" s="381"/>
      <c r="I21" s="381"/>
      <c r="J21" s="138" t="s">
        <v>364</v>
      </c>
      <c r="K21" s="320" t="s">
        <v>28</v>
      </c>
      <c r="L21" s="390">
        <v>30</v>
      </c>
      <c r="M21" s="390">
        <v>0</v>
      </c>
      <c r="N21" s="139"/>
      <c r="O21" s="56"/>
      <c r="P21" s="390"/>
      <c r="Q21" s="390"/>
      <c r="R21" s="452"/>
      <c r="S21" s="924" t="s">
        <v>929</v>
      </c>
      <c r="T21" s="925"/>
      <c r="U21" s="197">
        <f>SUM(U10:U19)</f>
        <v>500</v>
      </c>
      <c r="V21" s="197">
        <f>SUM(V10:V19)</f>
        <v>0</v>
      </c>
      <c r="W21" s="450"/>
      <c r="X21" s="451" t="s">
        <v>925</v>
      </c>
      <c r="Y21" s="193">
        <f>SUM(Y10:Y20)</f>
        <v>370</v>
      </c>
      <c r="Z21" s="193">
        <f>SUM(Z10:Z20)</f>
        <v>0</v>
      </c>
      <c r="AA21" s="138" t="s">
        <v>364</v>
      </c>
      <c r="AB21" s="319" t="s">
        <v>148</v>
      </c>
      <c r="AC21" s="381">
        <v>10</v>
      </c>
      <c r="AD21" s="403">
        <v>0</v>
      </c>
      <c r="AE21" s="114"/>
    </row>
    <row r="22" spans="2:31" ht="21.95" customHeight="1">
      <c r="B22" s="174" t="s">
        <v>674</v>
      </c>
      <c r="C22" s="319" t="s">
        <v>769</v>
      </c>
      <c r="D22" s="381">
        <v>10</v>
      </c>
      <c r="E22" s="381">
        <v>0</v>
      </c>
      <c r="F22" s="138"/>
      <c r="G22" s="60"/>
      <c r="H22" s="382"/>
      <c r="I22" s="382"/>
      <c r="J22" s="138" t="s">
        <v>364</v>
      </c>
      <c r="K22" s="320" t="s">
        <v>29</v>
      </c>
      <c r="L22" s="384">
        <v>60</v>
      </c>
      <c r="M22" s="384">
        <v>0</v>
      </c>
      <c r="N22" s="450"/>
      <c r="O22" s="451" t="s">
        <v>925</v>
      </c>
      <c r="P22" s="194">
        <f>SUM(P18:P19)</f>
        <v>80</v>
      </c>
      <c r="Q22" s="194">
        <f>SUM(Q18:Q19)</f>
        <v>0</v>
      </c>
      <c r="R22" s="463"/>
      <c r="S22" s="952" t="s">
        <v>946</v>
      </c>
      <c r="T22" s="952"/>
      <c r="U22" s="952"/>
      <c r="V22" s="953"/>
      <c r="W22" s="459"/>
      <c r="X22" s="950" t="s">
        <v>939</v>
      </c>
      <c r="Y22" s="950"/>
      <c r="Z22" s="951"/>
      <c r="AA22" s="138" t="s">
        <v>364</v>
      </c>
      <c r="AB22" s="319" t="s">
        <v>149</v>
      </c>
      <c r="AC22" s="381">
        <v>20</v>
      </c>
      <c r="AD22" s="403">
        <v>0</v>
      </c>
      <c r="AE22" s="114"/>
    </row>
    <row r="23" spans="2:31" ht="21.95" customHeight="1">
      <c r="B23" s="174" t="s">
        <v>674</v>
      </c>
      <c r="C23" s="319" t="s">
        <v>725</v>
      </c>
      <c r="D23" s="381">
        <v>20</v>
      </c>
      <c r="E23" s="381">
        <v>0</v>
      </c>
      <c r="F23" s="450"/>
      <c r="G23" s="451" t="s">
        <v>925</v>
      </c>
      <c r="H23" s="187">
        <f>SUM(H18:H20)</f>
        <v>160</v>
      </c>
      <c r="I23" s="187">
        <f>SUM(I18:I20)</f>
        <v>0</v>
      </c>
      <c r="J23" s="138" t="s">
        <v>364</v>
      </c>
      <c r="K23" s="320" t="s">
        <v>30</v>
      </c>
      <c r="L23" s="384">
        <v>30</v>
      </c>
      <c r="M23" s="384">
        <v>0</v>
      </c>
      <c r="N23" s="459"/>
      <c r="O23" s="950" t="s">
        <v>936</v>
      </c>
      <c r="P23" s="950"/>
      <c r="Q23" s="951"/>
      <c r="R23" s="462"/>
      <c r="S23" s="954"/>
      <c r="T23" s="954"/>
      <c r="U23" s="954"/>
      <c r="V23" s="955"/>
      <c r="W23" s="458"/>
      <c r="X23" s="936"/>
      <c r="Y23" s="936"/>
      <c r="Z23" s="937"/>
      <c r="AA23" s="138" t="s">
        <v>364</v>
      </c>
      <c r="AB23" s="319" t="s">
        <v>150</v>
      </c>
      <c r="AC23" s="381">
        <v>20</v>
      </c>
      <c r="AD23" s="403">
        <v>0</v>
      </c>
      <c r="AE23" s="114"/>
    </row>
    <row r="24" spans="2:31" ht="21.95" customHeight="1">
      <c r="B24" s="174" t="s">
        <v>674</v>
      </c>
      <c r="C24" s="319" t="s">
        <v>726</v>
      </c>
      <c r="D24" s="381">
        <v>30</v>
      </c>
      <c r="E24" s="381">
        <v>0</v>
      </c>
      <c r="F24" s="459"/>
      <c r="G24" s="934" t="s">
        <v>926</v>
      </c>
      <c r="H24" s="934"/>
      <c r="I24" s="935"/>
      <c r="J24" s="138"/>
      <c r="K24" s="320"/>
      <c r="L24" s="384"/>
      <c r="M24" s="384"/>
      <c r="N24" s="458"/>
      <c r="O24" s="936"/>
      <c r="P24" s="936"/>
      <c r="Q24" s="937"/>
      <c r="R24" s="138" t="s">
        <v>364</v>
      </c>
      <c r="S24" s="926" t="s">
        <v>415</v>
      </c>
      <c r="T24" s="926"/>
      <c r="U24" s="384">
        <v>30</v>
      </c>
      <c r="V24" s="384">
        <v>0</v>
      </c>
      <c r="W24" s="138" t="s">
        <v>364</v>
      </c>
      <c r="X24" s="319" t="s">
        <v>122</v>
      </c>
      <c r="Y24" s="381">
        <v>20</v>
      </c>
      <c r="Z24" s="381">
        <v>0</v>
      </c>
      <c r="AA24" s="138"/>
      <c r="AB24" s="319"/>
      <c r="AC24" s="381"/>
      <c r="AD24" s="403">
        <v>0</v>
      </c>
      <c r="AE24" s="114"/>
    </row>
    <row r="25" spans="2:31" ht="21.95" customHeight="1">
      <c r="B25" s="174" t="s">
        <v>674</v>
      </c>
      <c r="C25" s="319" t="s">
        <v>785</v>
      </c>
      <c r="D25" s="381">
        <v>50</v>
      </c>
      <c r="E25" s="381">
        <v>0</v>
      </c>
      <c r="F25" s="458"/>
      <c r="G25" s="936"/>
      <c r="H25" s="936"/>
      <c r="I25" s="937"/>
      <c r="J25" s="138"/>
      <c r="K25" s="320"/>
      <c r="L25" s="384"/>
      <c r="M25" s="384"/>
      <c r="N25" s="138" t="s">
        <v>364</v>
      </c>
      <c r="O25" s="56" t="s">
        <v>211</v>
      </c>
      <c r="P25" s="390">
        <v>90</v>
      </c>
      <c r="Q25" s="390">
        <v>0</v>
      </c>
      <c r="R25" s="138"/>
      <c r="S25" s="926"/>
      <c r="T25" s="926"/>
      <c r="U25" s="194"/>
      <c r="V25" s="194"/>
      <c r="W25" s="138" t="s">
        <v>364</v>
      </c>
      <c r="X25" s="319" t="s">
        <v>123</v>
      </c>
      <c r="Y25" s="381">
        <v>20</v>
      </c>
      <c r="Z25" s="381">
        <v>0</v>
      </c>
      <c r="AA25" s="138"/>
      <c r="AB25" s="319"/>
      <c r="AC25" s="383">
        <v>0</v>
      </c>
      <c r="AD25" s="403"/>
      <c r="AE25" s="114"/>
    </row>
    <row r="26" spans="2:31" ht="21.95" customHeight="1">
      <c r="B26" s="174" t="s">
        <v>674</v>
      </c>
      <c r="C26" s="319" t="s">
        <v>728</v>
      </c>
      <c r="D26" s="381">
        <v>50</v>
      </c>
      <c r="E26" s="381">
        <v>0</v>
      </c>
      <c r="F26" s="180" t="s">
        <v>673</v>
      </c>
      <c r="G26" s="319" t="s">
        <v>504</v>
      </c>
      <c r="H26" s="381">
        <v>70</v>
      </c>
      <c r="I26" s="381">
        <v>0</v>
      </c>
      <c r="J26" s="450"/>
      <c r="K26" s="451" t="s">
        <v>925</v>
      </c>
      <c r="L26" s="194">
        <f>SUM(L21:L23)</f>
        <v>120</v>
      </c>
      <c r="M26" s="194">
        <f>SUM(M21:M23)</f>
        <v>0</v>
      </c>
      <c r="N26" s="138" t="s">
        <v>364</v>
      </c>
      <c r="O26" s="56" t="s">
        <v>206</v>
      </c>
      <c r="P26" s="390">
        <v>50</v>
      </c>
      <c r="Q26" s="390">
        <v>0</v>
      </c>
      <c r="R26" s="452"/>
      <c r="S26" s="924" t="s">
        <v>929</v>
      </c>
      <c r="T26" s="925"/>
      <c r="U26" s="197">
        <f>SUM(U24)</f>
        <v>30</v>
      </c>
      <c r="V26" s="197">
        <f>SUM(V24)</f>
        <v>0</v>
      </c>
      <c r="W26" s="138" t="s">
        <v>364</v>
      </c>
      <c r="X26" s="319" t="s">
        <v>124</v>
      </c>
      <c r="Y26" s="381">
        <v>10</v>
      </c>
      <c r="Z26" s="381">
        <v>0</v>
      </c>
      <c r="AA26" s="138"/>
      <c r="AB26" s="319"/>
      <c r="AC26" s="383"/>
      <c r="AD26" s="403"/>
      <c r="AE26" s="114"/>
    </row>
    <row r="27" spans="2:31" ht="21.95" customHeight="1">
      <c r="B27" s="174" t="s">
        <v>674</v>
      </c>
      <c r="C27" s="319" t="s">
        <v>748</v>
      </c>
      <c r="D27" s="381">
        <v>10</v>
      </c>
      <c r="E27" s="381">
        <v>0</v>
      </c>
      <c r="F27" s="127"/>
      <c r="G27" s="319"/>
      <c r="H27" s="382"/>
      <c r="I27" s="382">
        <v>0</v>
      </c>
      <c r="J27" s="459"/>
      <c r="K27" s="950" t="s">
        <v>932</v>
      </c>
      <c r="L27" s="950"/>
      <c r="M27" s="951"/>
      <c r="N27" s="138" t="s">
        <v>364</v>
      </c>
      <c r="O27" s="56" t="s">
        <v>201</v>
      </c>
      <c r="P27" s="384">
        <v>30</v>
      </c>
      <c r="Q27" s="386">
        <v>0</v>
      </c>
      <c r="R27" s="463"/>
      <c r="S27" s="952" t="s">
        <v>947</v>
      </c>
      <c r="T27" s="952"/>
      <c r="U27" s="952"/>
      <c r="V27" s="953"/>
      <c r="W27" s="138" t="s">
        <v>364</v>
      </c>
      <c r="X27" s="319" t="s">
        <v>125</v>
      </c>
      <c r="Y27" s="381">
        <v>10</v>
      </c>
      <c r="Z27" s="381">
        <v>0</v>
      </c>
      <c r="AA27" s="450"/>
      <c r="AB27" s="451" t="s">
        <v>925</v>
      </c>
      <c r="AC27" s="193">
        <f>SUM(AC16:AC23)</f>
        <v>140</v>
      </c>
      <c r="AD27" s="202">
        <f>SUM(AD16:AD24)</f>
        <v>0</v>
      </c>
      <c r="AE27" s="114"/>
    </row>
    <row r="28" spans="2:31" ht="21.95" customHeight="1">
      <c r="B28" s="174" t="s">
        <v>674</v>
      </c>
      <c r="C28" s="319" t="s">
        <v>800</v>
      </c>
      <c r="D28" s="381">
        <v>220</v>
      </c>
      <c r="E28" s="381">
        <v>0</v>
      </c>
      <c r="F28" s="127"/>
      <c r="G28" s="319"/>
      <c r="H28" s="381"/>
      <c r="I28" s="381"/>
      <c r="J28" s="458"/>
      <c r="K28" s="936"/>
      <c r="L28" s="936"/>
      <c r="M28" s="937"/>
      <c r="N28" s="138" t="s">
        <v>364</v>
      </c>
      <c r="O28" s="56" t="s">
        <v>687</v>
      </c>
      <c r="P28" s="390">
        <v>40</v>
      </c>
      <c r="Q28" s="390">
        <v>0</v>
      </c>
      <c r="R28" s="462"/>
      <c r="S28" s="954"/>
      <c r="T28" s="954"/>
      <c r="U28" s="954"/>
      <c r="V28" s="955"/>
      <c r="W28" s="138" t="s">
        <v>364</v>
      </c>
      <c r="X28" s="319" t="s">
        <v>127</v>
      </c>
      <c r="Y28" s="381">
        <v>30</v>
      </c>
      <c r="Z28" s="381">
        <v>0</v>
      </c>
      <c r="AA28" s="138"/>
      <c r="AB28" s="319"/>
      <c r="AC28" s="61"/>
      <c r="AD28" s="62"/>
      <c r="AE28" s="114"/>
    </row>
    <row r="29" spans="2:31" ht="21.95" customHeight="1">
      <c r="B29" s="174" t="s">
        <v>674</v>
      </c>
      <c r="C29" s="319" t="s">
        <v>733</v>
      </c>
      <c r="D29" s="381">
        <v>70</v>
      </c>
      <c r="E29" s="381">
        <v>0</v>
      </c>
      <c r="F29" s="450"/>
      <c r="G29" s="451" t="s">
        <v>925</v>
      </c>
      <c r="H29" s="190">
        <f>SUM(H26)</f>
        <v>70</v>
      </c>
      <c r="I29" s="190">
        <f>SUM(I26)</f>
        <v>0</v>
      </c>
      <c r="J29" s="138" t="s">
        <v>364</v>
      </c>
      <c r="K29" s="319" t="s">
        <v>505</v>
      </c>
      <c r="L29" s="384">
        <v>130</v>
      </c>
      <c r="M29" s="384">
        <v>0</v>
      </c>
      <c r="N29" s="138" t="s">
        <v>364</v>
      </c>
      <c r="O29" s="56" t="s">
        <v>192</v>
      </c>
      <c r="P29" s="390">
        <v>20</v>
      </c>
      <c r="Q29" s="391">
        <v>0</v>
      </c>
      <c r="R29" s="138" t="s">
        <v>364</v>
      </c>
      <c r="S29" s="926" t="s">
        <v>391</v>
      </c>
      <c r="T29" s="926"/>
      <c r="U29" s="384">
        <v>50</v>
      </c>
      <c r="V29" s="384">
        <v>0</v>
      </c>
      <c r="W29" s="138" t="s">
        <v>364</v>
      </c>
      <c r="X29" s="319" t="s">
        <v>951</v>
      </c>
      <c r="Y29" s="384">
        <v>10</v>
      </c>
      <c r="Z29" s="384">
        <v>0</v>
      </c>
      <c r="AA29" s="138"/>
      <c r="AB29" s="319"/>
      <c r="AC29" s="61"/>
      <c r="AD29" s="62"/>
      <c r="AE29" s="114"/>
    </row>
    <row r="30" spans="2:31" ht="21.95" customHeight="1">
      <c r="B30" s="174" t="s">
        <v>674</v>
      </c>
      <c r="C30" s="319" t="s">
        <v>801</v>
      </c>
      <c r="D30" s="381">
        <v>250</v>
      </c>
      <c r="E30" s="381">
        <v>0</v>
      </c>
      <c r="F30" s="459"/>
      <c r="G30" s="934" t="s">
        <v>927</v>
      </c>
      <c r="H30" s="934"/>
      <c r="I30" s="935"/>
      <c r="J30" s="138" t="s">
        <v>364</v>
      </c>
      <c r="K30" s="319" t="s">
        <v>31</v>
      </c>
      <c r="L30" s="384">
        <v>100</v>
      </c>
      <c r="M30" s="384">
        <v>0</v>
      </c>
      <c r="N30" s="138"/>
      <c r="O30" s="56"/>
      <c r="P30" s="386"/>
      <c r="Q30" s="386"/>
      <c r="R30" s="138" t="s">
        <v>364</v>
      </c>
      <c r="S30" s="926" t="s">
        <v>388</v>
      </c>
      <c r="T30" s="926"/>
      <c r="U30" s="384">
        <v>50</v>
      </c>
      <c r="V30" s="384">
        <v>0</v>
      </c>
      <c r="W30" s="138"/>
      <c r="X30" s="319"/>
      <c r="Y30" s="383"/>
      <c r="Z30" s="383"/>
      <c r="AA30" s="138"/>
      <c r="AB30" s="319"/>
      <c r="AC30" s="61"/>
      <c r="AD30" s="62"/>
      <c r="AE30" s="114"/>
    </row>
    <row r="31" spans="2:31" ht="21.95" customHeight="1">
      <c r="B31" s="174" t="s">
        <v>674</v>
      </c>
      <c r="C31" s="319" t="s">
        <v>803</v>
      </c>
      <c r="D31" s="381">
        <v>20</v>
      </c>
      <c r="E31" s="381">
        <v>0</v>
      </c>
      <c r="F31" s="458"/>
      <c r="G31" s="936"/>
      <c r="H31" s="936"/>
      <c r="I31" s="937"/>
      <c r="J31" s="138" t="s">
        <v>364</v>
      </c>
      <c r="K31" s="319" t="s">
        <v>32</v>
      </c>
      <c r="L31" s="390">
        <v>40</v>
      </c>
      <c r="M31" s="390">
        <v>0</v>
      </c>
      <c r="N31" s="139"/>
      <c r="O31" s="56"/>
      <c r="P31" s="386"/>
      <c r="Q31" s="386"/>
      <c r="R31" s="138" t="s">
        <v>364</v>
      </c>
      <c r="S31" s="921" t="s">
        <v>162</v>
      </c>
      <c r="T31" s="921"/>
      <c r="U31" s="384">
        <v>10</v>
      </c>
      <c r="V31" s="384">
        <v>0</v>
      </c>
      <c r="W31" s="450"/>
      <c r="X31" s="451" t="s">
        <v>925</v>
      </c>
      <c r="Y31" s="193">
        <f>SUM(Y24:Y29)</f>
        <v>100</v>
      </c>
      <c r="Z31" s="193">
        <f>SUM(Z24:Z29)</f>
        <v>0</v>
      </c>
      <c r="AA31" s="138"/>
      <c r="AB31" s="319"/>
      <c r="AC31" s="61"/>
      <c r="AD31" s="62"/>
      <c r="AE31" s="114"/>
    </row>
    <row r="32" spans="2:31" ht="21.95" customHeight="1">
      <c r="B32" s="174" t="s">
        <v>674</v>
      </c>
      <c r="C32" s="319" t="s">
        <v>804</v>
      </c>
      <c r="D32" s="381">
        <v>50</v>
      </c>
      <c r="E32" s="381">
        <v>0</v>
      </c>
      <c r="F32" s="138" t="s">
        <v>364</v>
      </c>
      <c r="G32" s="319" t="s">
        <v>416</v>
      </c>
      <c r="H32" s="381">
        <v>30</v>
      </c>
      <c r="I32" s="381">
        <v>0</v>
      </c>
      <c r="J32" s="138" t="s">
        <v>364</v>
      </c>
      <c r="K32" s="319" t="s">
        <v>33</v>
      </c>
      <c r="L32" s="390">
        <v>10</v>
      </c>
      <c r="M32" s="390">
        <v>0</v>
      </c>
      <c r="N32" s="450"/>
      <c r="O32" s="451" t="s">
        <v>925</v>
      </c>
      <c r="P32" s="194">
        <f>SUM(P25:P29)</f>
        <v>230</v>
      </c>
      <c r="Q32" s="194">
        <f>SUM(Q25:Q29)</f>
        <v>0</v>
      </c>
      <c r="R32" s="138"/>
      <c r="S32" s="921"/>
      <c r="T32" s="921"/>
      <c r="U32" s="386"/>
      <c r="V32" s="105"/>
      <c r="W32" s="459"/>
      <c r="X32" s="950" t="s">
        <v>940</v>
      </c>
      <c r="Y32" s="950"/>
      <c r="Z32" s="951"/>
      <c r="AA32" s="138"/>
      <c r="AB32" s="319"/>
      <c r="AC32" s="61"/>
      <c r="AD32" s="62"/>
      <c r="AE32" s="114"/>
    </row>
    <row r="33" spans="2:33" ht="21.95" customHeight="1">
      <c r="B33" s="174" t="s">
        <v>674</v>
      </c>
      <c r="C33" s="319" t="s">
        <v>824</v>
      </c>
      <c r="D33" s="381">
        <v>50</v>
      </c>
      <c r="E33" s="381">
        <v>0</v>
      </c>
      <c r="F33" s="138" t="s">
        <v>364</v>
      </c>
      <c r="G33" s="319" t="s">
        <v>418</v>
      </c>
      <c r="H33" s="381">
        <v>40</v>
      </c>
      <c r="I33" s="381">
        <v>0</v>
      </c>
      <c r="J33" s="138" t="s">
        <v>364</v>
      </c>
      <c r="K33" s="319" t="s">
        <v>761</v>
      </c>
      <c r="L33" s="390">
        <v>30</v>
      </c>
      <c r="M33" s="390">
        <v>0</v>
      </c>
      <c r="N33" s="459"/>
      <c r="O33" s="950" t="s">
        <v>937</v>
      </c>
      <c r="P33" s="950"/>
      <c r="Q33" s="951"/>
      <c r="R33" s="138"/>
      <c r="S33" s="921"/>
      <c r="T33" s="921"/>
      <c r="U33" s="386"/>
      <c r="V33" s="386"/>
      <c r="W33" s="458"/>
      <c r="X33" s="936"/>
      <c r="Y33" s="936"/>
      <c r="Z33" s="937"/>
      <c r="AA33" s="138"/>
      <c r="AB33" s="319"/>
      <c r="AC33" s="61"/>
      <c r="AD33" s="62"/>
      <c r="AE33" s="114"/>
    </row>
    <row r="34" spans="2:33" ht="21.95" customHeight="1">
      <c r="B34" s="174" t="s">
        <v>674</v>
      </c>
      <c r="C34" s="319" t="s">
        <v>825</v>
      </c>
      <c r="D34" s="381">
        <v>120</v>
      </c>
      <c r="E34" s="381">
        <v>0</v>
      </c>
      <c r="F34" s="485" t="s">
        <v>674</v>
      </c>
      <c r="G34" s="484" t="s">
        <v>176</v>
      </c>
      <c r="H34" s="483" t="s">
        <v>970</v>
      </c>
      <c r="I34" s="382">
        <v>0</v>
      </c>
      <c r="J34" s="138" t="s">
        <v>364</v>
      </c>
      <c r="K34" s="319" t="s">
        <v>34</v>
      </c>
      <c r="L34" s="392">
        <v>10</v>
      </c>
      <c r="M34" s="392">
        <v>0</v>
      </c>
      <c r="N34" s="458"/>
      <c r="O34" s="936"/>
      <c r="P34" s="936"/>
      <c r="Q34" s="937"/>
      <c r="R34" s="452"/>
      <c r="S34" s="924" t="s">
        <v>929</v>
      </c>
      <c r="T34" s="925"/>
      <c r="U34" s="197">
        <f>SUM(U29:U31)</f>
        <v>110</v>
      </c>
      <c r="V34" s="197">
        <f>SUM(V29:V31)</f>
        <v>0</v>
      </c>
      <c r="W34" s="138" t="s">
        <v>364</v>
      </c>
      <c r="X34" s="56" t="s">
        <v>328</v>
      </c>
      <c r="Y34" s="384">
        <v>40</v>
      </c>
      <c r="Z34" s="384">
        <v>0</v>
      </c>
      <c r="AA34" s="138"/>
      <c r="AB34" s="319"/>
      <c r="AC34" s="61"/>
      <c r="AD34" s="62"/>
      <c r="AE34" s="114"/>
    </row>
    <row r="35" spans="2:33" ht="21.95" customHeight="1">
      <c r="B35" s="174" t="s">
        <v>674</v>
      </c>
      <c r="C35" s="319" t="s">
        <v>735</v>
      </c>
      <c r="D35" s="381">
        <v>120</v>
      </c>
      <c r="E35" s="381">
        <v>0</v>
      </c>
      <c r="F35" s="485" t="s">
        <v>674</v>
      </c>
      <c r="G35" s="484" t="s">
        <v>17</v>
      </c>
      <c r="H35" s="483" t="s">
        <v>970</v>
      </c>
      <c r="I35" s="381">
        <v>0</v>
      </c>
      <c r="J35" s="138" t="s">
        <v>364</v>
      </c>
      <c r="K35" s="319" t="s">
        <v>35</v>
      </c>
      <c r="L35" s="390">
        <v>30</v>
      </c>
      <c r="M35" s="390">
        <v>0</v>
      </c>
      <c r="N35" s="138" t="s">
        <v>364</v>
      </c>
      <c r="O35" s="56" t="s">
        <v>508</v>
      </c>
      <c r="P35" s="384">
        <v>20</v>
      </c>
      <c r="Q35" s="384">
        <v>0</v>
      </c>
      <c r="R35" s="463"/>
      <c r="S35" s="952" t="s">
        <v>955</v>
      </c>
      <c r="T35" s="952"/>
      <c r="U35" s="952"/>
      <c r="V35" s="953"/>
      <c r="W35" s="138" t="s">
        <v>364</v>
      </c>
      <c r="X35" s="56" t="s">
        <v>740</v>
      </c>
      <c r="Y35" s="384">
        <v>10</v>
      </c>
      <c r="Z35" s="384">
        <v>0</v>
      </c>
      <c r="AA35" s="138"/>
      <c r="AB35" s="319"/>
      <c r="AC35" s="61"/>
      <c r="AD35" s="62"/>
      <c r="AE35" s="114"/>
    </row>
    <row r="36" spans="2:33" ht="21.95" customHeight="1">
      <c r="B36" s="174" t="s">
        <v>674</v>
      </c>
      <c r="C36" s="319" t="s">
        <v>826</v>
      </c>
      <c r="D36" s="381">
        <v>30</v>
      </c>
      <c r="E36" s="381">
        <v>0</v>
      </c>
      <c r="F36" s="138" t="s">
        <v>364</v>
      </c>
      <c r="G36" s="319" t="s">
        <v>967</v>
      </c>
      <c r="H36" s="381">
        <v>50</v>
      </c>
      <c r="I36" s="381">
        <v>0</v>
      </c>
      <c r="J36" s="138" t="s">
        <v>364</v>
      </c>
      <c r="K36" s="319" t="s">
        <v>44</v>
      </c>
      <c r="L36" s="390">
        <v>20</v>
      </c>
      <c r="M36" s="390">
        <v>0</v>
      </c>
      <c r="N36" s="138" t="s">
        <v>364</v>
      </c>
      <c r="O36" s="56" t="s">
        <v>409</v>
      </c>
      <c r="P36" s="384">
        <v>20</v>
      </c>
      <c r="Q36" s="384">
        <v>0</v>
      </c>
      <c r="R36" s="462"/>
      <c r="S36" s="954"/>
      <c r="T36" s="954"/>
      <c r="U36" s="954"/>
      <c r="V36" s="955"/>
      <c r="W36" s="138"/>
      <c r="X36" s="56"/>
      <c r="Y36" s="384"/>
      <c r="Z36" s="384"/>
      <c r="AA36" s="138"/>
      <c r="AB36" s="319"/>
      <c r="AC36" s="61"/>
      <c r="AD36" s="62"/>
      <c r="AE36" s="114"/>
    </row>
    <row r="37" spans="2:33" ht="21.95" customHeight="1">
      <c r="B37" s="174" t="s">
        <v>674</v>
      </c>
      <c r="C37" s="319" t="s">
        <v>814</v>
      </c>
      <c r="D37" s="381">
        <v>40</v>
      </c>
      <c r="E37" s="381">
        <v>0</v>
      </c>
      <c r="F37" s="138"/>
      <c r="G37" s="319"/>
      <c r="H37" s="384">
        <v>0</v>
      </c>
      <c r="I37" s="385"/>
      <c r="J37" s="138" t="s">
        <v>364</v>
      </c>
      <c r="K37" s="319" t="s">
        <v>175</v>
      </c>
      <c r="L37" s="390">
        <v>10</v>
      </c>
      <c r="M37" s="390">
        <v>0</v>
      </c>
      <c r="N37" s="138"/>
      <c r="O37" s="56"/>
      <c r="P37" s="390"/>
      <c r="Q37" s="390"/>
      <c r="R37" s="138" t="s">
        <v>364</v>
      </c>
      <c r="S37" s="926" t="s">
        <v>407</v>
      </c>
      <c r="T37" s="926"/>
      <c r="U37" s="384">
        <v>10</v>
      </c>
      <c r="V37" s="384">
        <v>0</v>
      </c>
      <c r="W37" s="450"/>
      <c r="X37" s="451" t="s">
        <v>925</v>
      </c>
      <c r="Y37" s="194">
        <f>SUM(Y34:Y35)</f>
        <v>50</v>
      </c>
      <c r="Z37" s="194">
        <f>SUM(Z34:Z35)</f>
        <v>0</v>
      </c>
      <c r="AA37" s="138"/>
      <c r="AB37" s="319"/>
      <c r="AC37" s="61"/>
      <c r="AD37" s="62"/>
      <c r="AE37" s="114"/>
    </row>
    <row r="38" spans="2:33" ht="21.95" customHeight="1">
      <c r="B38" s="174" t="s">
        <v>674</v>
      </c>
      <c r="C38" s="118" t="s">
        <v>830</v>
      </c>
      <c r="D38" s="381">
        <v>260</v>
      </c>
      <c r="E38" s="381">
        <v>0</v>
      </c>
      <c r="F38" s="138"/>
      <c r="G38" s="319"/>
      <c r="H38" s="383"/>
      <c r="I38" s="383"/>
      <c r="J38" s="138"/>
      <c r="K38" s="487" t="s">
        <v>949</v>
      </c>
      <c r="L38" s="390"/>
      <c r="M38" s="390">
        <v>0</v>
      </c>
      <c r="N38" s="181"/>
      <c r="O38" s="59"/>
      <c r="P38" s="386"/>
      <c r="Q38" s="386"/>
      <c r="R38" s="138" t="s">
        <v>364</v>
      </c>
      <c r="S38" s="926" t="s">
        <v>411</v>
      </c>
      <c r="T38" s="926"/>
      <c r="U38" s="384">
        <v>60</v>
      </c>
      <c r="V38" s="384">
        <v>0</v>
      </c>
      <c r="W38" s="459"/>
      <c r="X38" s="950" t="s">
        <v>941</v>
      </c>
      <c r="Y38" s="950"/>
      <c r="Z38" s="951"/>
      <c r="AA38" s="138"/>
      <c r="AB38" s="319"/>
      <c r="AC38" s="61"/>
      <c r="AD38" s="62"/>
      <c r="AE38" s="114"/>
    </row>
    <row r="39" spans="2:33" ht="21.95" customHeight="1">
      <c r="B39" s="174" t="s">
        <v>674</v>
      </c>
      <c r="C39" s="319" t="s">
        <v>817</v>
      </c>
      <c r="D39" s="381">
        <v>40</v>
      </c>
      <c r="E39" s="381">
        <v>0</v>
      </c>
      <c r="F39" s="450"/>
      <c r="G39" s="451" t="s">
        <v>925</v>
      </c>
      <c r="H39" s="193">
        <f>SUM(H32:H38)</f>
        <v>120</v>
      </c>
      <c r="I39" s="193">
        <f>SUM(I32:I38)</f>
        <v>0</v>
      </c>
      <c r="J39" s="138" t="s">
        <v>364</v>
      </c>
      <c r="K39" s="319" t="s">
        <v>950</v>
      </c>
      <c r="L39" s="390">
        <v>10</v>
      </c>
      <c r="M39" s="390">
        <v>0</v>
      </c>
      <c r="N39" s="450"/>
      <c r="O39" s="451" t="s">
        <v>925</v>
      </c>
      <c r="P39" s="194">
        <f>SUM(P35:P36)</f>
        <v>40</v>
      </c>
      <c r="Q39" s="194">
        <f>SUM(Q35:Q36)</f>
        <v>0</v>
      </c>
      <c r="R39" s="138" t="s">
        <v>364</v>
      </c>
      <c r="S39" s="921" t="s">
        <v>413</v>
      </c>
      <c r="T39" s="921"/>
      <c r="U39" s="384">
        <v>20</v>
      </c>
      <c r="V39" s="384">
        <v>0</v>
      </c>
      <c r="W39" s="458"/>
      <c r="X39" s="936"/>
      <c r="Y39" s="936"/>
      <c r="Z39" s="937"/>
      <c r="AA39" s="138"/>
      <c r="AB39" s="319"/>
      <c r="AC39" s="61"/>
      <c r="AD39" s="62"/>
      <c r="AE39" s="114"/>
    </row>
    <row r="40" spans="2:33" ht="21.95" customHeight="1">
      <c r="B40" s="174" t="s">
        <v>674</v>
      </c>
      <c r="C40" s="319" t="s">
        <v>815</v>
      </c>
      <c r="D40" s="381">
        <v>190</v>
      </c>
      <c r="E40" s="381">
        <v>0</v>
      </c>
      <c r="F40" s="459"/>
      <c r="G40" s="934" t="s">
        <v>928</v>
      </c>
      <c r="H40" s="934"/>
      <c r="I40" s="935"/>
      <c r="J40" s="138"/>
      <c r="K40" s="319"/>
      <c r="L40" s="390"/>
      <c r="M40" s="390"/>
      <c r="N40" s="459"/>
      <c r="O40" s="950" t="s">
        <v>742</v>
      </c>
      <c r="P40" s="950"/>
      <c r="Q40" s="951"/>
      <c r="R40" s="138" t="s">
        <v>364</v>
      </c>
      <c r="S40" s="921" t="s">
        <v>106</v>
      </c>
      <c r="T40" s="921"/>
      <c r="U40" s="384">
        <v>20</v>
      </c>
      <c r="V40" s="384">
        <v>0</v>
      </c>
      <c r="W40" s="138" t="s">
        <v>364</v>
      </c>
      <c r="X40" s="319" t="s">
        <v>306</v>
      </c>
      <c r="Y40" s="384">
        <v>30</v>
      </c>
      <c r="Z40" s="386">
        <v>0</v>
      </c>
      <c r="AA40" s="138"/>
      <c r="AB40" s="319"/>
      <c r="AC40" s="61"/>
      <c r="AD40" s="62"/>
      <c r="AE40" s="114"/>
    </row>
    <row r="41" spans="2:33" ht="21.95" customHeight="1">
      <c r="B41" s="174" t="s">
        <v>674</v>
      </c>
      <c r="C41" s="319" t="s">
        <v>828</v>
      </c>
      <c r="D41" s="381">
        <v>60</v>
      </c>
      <c r="E41" s="381">
        <v>0</v>
      </c>
      <c r="F41" s="458"/>
      <c r="G41" s="936"/>
      <c r="H41" s="936"/>
      <c r="I41" s="937"/>
      <c r="J41" s="138"/>
      <c r="K41" s="319"/>
      <c r="L41" s="191"/>
      <c r="M41" s="191"/>
      <c r="N41" s="458"/>
      <c r="O41" s="936"/>
      <c r="P41" s="936"/>
      <c r="Q41" s="937"/>
      <c r="R41" s="138"/>
      <c r="S41" s="921"/>
      <c r="T41" s="921"/>
      <c r="U41" s="386"/>
      <c r="V41" s="386"/>
      <c r="W41" s="138"/>
      <c r="X41" s="319"/>
      <c r="Y41" s="384"/>
      <c r="Z41" s="386"/>
      <c r="AA41" s="741" t="s">
        <v>506</v>
      </c>
      <c r="AB41" s="741"/>
      <c r="AC41" s="234">
        <f>SUM(D10:D16)</f>
        <v>2590</v>
      </c>
      <c r="AD41" s="235">
        <f>SUM(E10:E16)</f>
        <v>0</v>
      </c>
      <c r="AE41" s="114"/>
      <c r="AF41" s="65"/>
      <c r="AG41" s="16"/>
    </row>
    <row r="42" spans="2:33" ht="21.95" customHeight="1">
      <c r="B42" s="174" t="s">
        <v>674</v>
      </c>
      <c r="C42" s="319" t="s">
        <v>812</v>
      </c>
      <c r="D42" s="381">
        <v>50</v>
      </c>
      <c r="E42" s="381">
        <v>0</v>
      </c>
      <c r="F42" s="138" t="s">
        <v>364</v>
      </c>
      <c r="G42" s="319" t="s">
        <v>410</v>
      </c>
      <c r="H42" s="384">
        <v>60</v>
      </c>
      <c r="I42" s="383">
        <v>0</v>
      </c>
      <c r="J42" s="450"/>
      <c r="K42" s="451" t="s">
        <v>925</v>
      </c>
      <c r="L42" s="194">
        <f>SUM(L29:L39)</f>
        <v>390</v>
      </c>
      <c r="M42" s="194">
        <f>SUM(M29:M39)</f>
        <v>0</v>
      </c>
      <c r="N42" s="138" t="s">
        <v>364</v>
      </c>
      <c r="O42" s="56" t="s">
        <v>477</v>
      </c>
      <c r="P42" s="390">
        <v>40</v>
      </c>
      <c r="Q42" s="390">
        <v>0</v>
      </c>
      <c r="R42" s="138"/>
      <c r="S42" s="921"/>
      <c r="T42" s="921"/>
      <c r="U42" s="386"/>
      <c r="V42" s="386"/>
      <c r="W42" s="450"/>
      <c r="X42" s="451" t="s">
        <v>925</v>
      </c>
      <c r="Y42" s="200">
        <f>SUM(Y40)</f>
        <v>30</v>
      </c>
      <c r="Z42" s="200">
        <f>SUM(Z40)</f>
        <v>0</v>
      </c>
      <c r="AA42" s="741" t="s">
        <v>507</v>
      </c>
      <c r="AB42" s="741"/>
      <c r="AC42" s="200">
        <f>SUM(D20:D48)</f>
        <v>2150</v>
      </c>
      <c r="AD42" s="210">
        <f>SUM(E20:E48)</f>
        <v>0</v>
      </c>
      <c r="AE42" s="114"/>
    </row>
    <row r="43" spans="2:33" ht="21.95" customHeight="1">
      <c r="B43" s="373" t="s">
        <v>674</v>
      </c>
      <c r="C43" s="352" t="s">
        <v>811</v>
      </c>
      <c r="D43" s="404">
        <v>30</v>
      </c>
      <c r="E43" s="404">
        <v>0</v>
      </c>
      <c r="F43" s="138" t="s">
        <v>364</v>
      </c>
      <c r="G43" s="319" t="s">
        <v>412</v>
      </c>
      <c r="H43" s="389">
        <v>20</v>
      </c>
      <c r="I43" s="383">
        <v>0</v>
      </c>
      <c r="J43" s="459"/>
      <c r="K43" s="950" t="s">
        <v>933</v>
      </c>
      <c r="L43" s="950"/>
      <c r="M43" s="951"/>
      <c r="N43" s="138" t="s">
        <v>364</v>
      </c>
      <c r="O43" s="56" t="s">
        <v>479</v>
      </c>
      <c r="P43" s="390">
        <v>70</v>
      </c>
      <c r="Q43" s="390">
        <v>0</v>
      </c>
      <c r="R43" s="452"/>
      <c r="S43" s="924" t="s">
        <v>929</v>
      </c>
      <c r="T43" s="925"/>
      <c r="U43" s="197">
        <f>SUM(U37:U41)</f>
        <v>110</v>
      </c>
      <c r="V43" s="197">
        <f>SUM(V37:V41)</f>
        <v>0</v>
      </c>
      <c r="W43" s="459"/>
      <c r="X43" s="950" t="s">
        <v>942</v>
      </c>
      <c r="Y43" s="950"/>
      <c r="Z43" s="951"/>
      <c r="AA43" s="741"/>
      <c r="AB43" s="741"/>
      <c r="AC43" s="193"/>
      <c r="AD43" s="202"/>
      <c r="AE43" s="114"/>
    </row>
    <row r="44" spans="2:33" ht="21.95" customHeight="1">
      <c r="B44" s="174" t="s">
        <v>364</v>
      </c>
      <c r="C44" s="319" t="s">
        <v>816</v>
      </c>
      <c r="D44" s="380">
        <v>50</v>
      </c>
      <c r="E44" s="380">
        <v>0</v>
      </c>
      <c r="F44" s="138" t="s">
        <v>364</v>
      </c>
      <c r="G44" s="319" t="s">
        <v>779</v>
      </c>
      <c r="H44" s="389">
        <v>10</v>
      </c>
      <c r="I44" s="384">
        <v>0</v>
      </c>
      <c r="J44" s="458"/>
      <c r="K44" s="936"/>
      <c r="L44" s="936"/>
      <c r="M44" s="937"/>
      <c r="N44" s="138" t="s">
        <v>364</v>
      </c>
      <c r="O44" s="56" t="s">
        <v>480</v>
      </c>
      <c r="P44" s="384">
        <v>30</v>
      </c>
      <c r="Q44" s="386">
        <v>0</v>
      </c>
      <c r="R44" s="463"/>
      <c r="S44" s="952" t="s">
        <v>948</v>
      </c>
      <c r="T44" s="952"/>
      <c r="U44" s="952"/>
      <c r="V44" s="953"/>
      <c r="W44" s="458"/>
      <c r="X44" s="936"/>
      <c r="Y44" s="936"/>
      <c r="Z44" s="937"/>
      <c r="AA44" s="741" t="s">
        <v>509</v>
      </c>
      <c r="AB44" s="741"/>
      <c r="AC44" s="193">
        <f>SUM(H26)</f>
        <v>70</v>
      </c>
      <c r="AD44" s="202">
        <f>SUM(I26)</f>
        <v>0</v>
      </c>
      <c r="AE44" s="114"/>
    </row>
    <row r="45" spans="2:33" ht="21.95" customHeight="1">
      <c r="B45" s="174" t="s">
        <v>364</v>
      </c>
      <c r="C45" s="319" t="s">
        <v>736</v>
      </c>
      <c r="D45" s="380">
        <v>80</v>
      </c>
      <c r="E45" s="380">
        <v>0</v>
      </c>
      <c r="F45" s="485" t="s">
        <v>364</v>
      </c>
      <c r="G45" s="465" t="s">
        <v>978</v>
      </c>
      <c r="H45" s="483" t="s">
        <v>953</v>
      </c>
      <c r="I45" s="389">
        <v>0</v>
      </c>
      <c r="J45" s="138" t="s">
        <v>364</v>
      </c>
      <c r="K45" s="56" t="s">
        <v>472</v>
      </c>
      <c r="L45" s="384">
        <v>40</v>
      </c>
      <c r="M45" s="384">
        <v>0</v>
      </c>
      <c r="N45" s="138" t="s">
        <v>364</v>
      </c>
      <c r="O45" s="56" t="s">
        <v>80</v>
      </c>
      <c r="P45" s="390">
        <v>40</v>
      </c>
      <c r="Q45" s="390">
        <v>0</v>
      </c>
      <c r="R45" s="462"/>
      <c r="S45" s="954"/>
      <c r="T45" s="954"/>
      <c r="U45" s="954"/>
      <c r="V45" s="955"/>
      <c r="W45" s="138" t="s">
        <v>364</v>
      </c>
      <c r="X45" s="319" t="s">
        <v>491</v>
      </c>
      <c r="Y45" s="381">
        <v>10</v>
      </c>
      <c r="Z45" s="381">
        <v>0</v>
      </c>
      <c r="AA45" s="741" t="s">
        <v>510</v>
      </c>
      <c r="AB45" s="741"/>
      <c r="AC45" s="193">
        <f>SUM(H15,H23,H39,H50,L18,L26,L42,L50,P15,P22,P32,P39,P50,U21,U26,U34,U43,U50,Y21,Y31,Y37,Y42,Y50)</f>
        <v>3410</v>
      </c>
      <c r="AD45" s="202">
        <f>SUM(I15,I23,I39,I50,M18,M26,M42,M50,Q15,Q22,Q32,Q39,Q50,V21,V26,V34,V43,V50,Z21,Z31,Z37,Z42,Z50)</f>
        <v>0</v>
      </c>
      <c r="AE45" s="114"/>
    </row>
    <row r="46" spans="2:33" ht="21.95" customHeight="1">
      <c r="B46" s="174" t="s">
        <v>364</v>
      </c>
      <c r="C46" s="319" t="s">
        <v>809</v>
      </c>
      <c r="D46" s="380">
        <v>50</v>
      </c>
      <c r="E46" s="380">
        <v>0</v>
      </c>
      <c r="F46" s="138" t="s">
        <v>364</v>
      </c>
      <c r="G46" s="319" t="s">
        <v>762</v>
      </c>
      <c r="H46" s="389">
        <v>10</v>
      </c>
      <c r="I46" s="389">
        <v>0</v>
      </c>
      <c r="J46" s="138" t="s">
        <v>364</v>
      </c>
      <c r="K46" s="56" t="s">
        <v>304</v>
      </c>
      <c r="L46" s="384">
        <v>20</v>
      </c>
      <c r="M46" s="386">
        <v>0</v>
      </c>
      <c r="N46" s="138" t="s">
        <v>364</v>
      </c>
      <c r="O46" s="56" t="s">
        <v>81</v>
      </c>
      <c r="P46" s="384">
        <v>30</v>
      </c>
      <c r="Q46" s="386">
        <v>0</v>
      </c>
      <c r="R46" s="138" t="s">
        <v>364</v>
      </c>
      <c r="S46" s="926" t="s">
        <v>423</v>
      </c>
      <c r="T46" s="926"/>
      <c r="U46" s="384">
        <v>40</v>
      </c>
      <c r="V46" s="384">
        <v>0</v>
      </c>
      <c r="W46" s="138" t="s">
        <v>364</v>
      </c>
      <c r="X46" s="56" t="s">
        <v>385</v>
      </c>
      <c r="Y46" s="381">
        <v>10</v>
      </c>
      <c r="Z46" s="381">
        <v>0</v>
      </c>
      <c r="AA46" s="699"/>
      <c r="AB46" s="933"/>
      <c r="AC46" s="193"/>
      <c r="AD46" s="202"/>
      <c r="AE46" s="114"/>
    </row>
    <row r="47" spans="2:33" ht="21.95" customHeight="1">
      <c r="B47" s="174" t="s">
        <v>674</v>
      </c>
      <c r="C47" s="319" t="s">
        <v>810</v>
      </c>
      <c r="D47" s="380">
        <v>50</v>
      </c>
      <c r="E47" s="380">
        <v>0</v>
      </c>
      <c r="F47" s="138" t="s">
        <v>674</v>
      </c>
      <c r="G47" s="491" t="s">
        <v>988</v>
      </c>
      <c r="H47" s="389">
        <v>10</v>
      </c>
      <c r="I47" s="389"/>
      <c r="J47" s="138"/>
      <c r="K47" s="56"/>
      <c r="L47" s="390"/>
      <c r="M47" s="390"/>
      <c r="N47" s="138" t="s">
        <v>364</v>
      </c>
      <c r="O47" s="56" t="s">
        <v>82</v>
      </c>
      <c r="P47" s="384">
        <v>30</v>
      </c>
      <c r="Q47" s="386">
        <v>0</v>
      </c>
      <c r="R47" s="138" t="s">
        <v>364</v>
      </c>
      <c r="S47" s="926" t="s">
        <v>421</v>
      </c>
      <c r="T47" s="926"/>
      <c r="U47" s="384">
        <v>20</v>
      </c>
      <c r="V47" s="384">
        <v>0</v>
      </c>
      <c r="W47" s="138" t="s">
        <v>364</v>
      </c>
      <c r="X47" s="319" t="s">
        <v>492</v>
      </c>
      <c r="Y47" s="381">
        <v>20</v>
      </c>
      <c r="Z47" s="381">
        <v>0</v>
      </c>
      <c r="AA47" s="949" t="s">
        <v>511</v>
      </c>
      <c r="AB47" s="933"/>
      <c r="AC47" s="193">
        <f>SUM(AC17)</f>
        <v>30</v>
      </c>
      <c r="AD47" s="202">
        <f>SUM(AD17)</f>
        <v>0</v>
      </c>
      <c r="AE47" s="114"/>
    </row>
    <row r="48" spans="2:33" ht="21.95" customHeight="1">
      <c r="B48" s="174" t="s">
        <v>364</v>
      </c>
      <c r="C48" s="319" t="s">
        <v>727</v>
      </c>
      <c r="D48" s="380">
        <v>10</v>
      </c>
      <c r="E48" s="380">
        <v>0</v>
      </c>
      <c r="F48" s="138"/>
      <c r="G48" s="319"/>
      <c r="H48" s="389"/>
      <c r="I48" s="389"/>
      <c r="J48" s="138"/>
      <c r="K48" s="56"/>
      <c r="L48" s="390"/>
      <c r="M48" s="390"/>
      <c r="N48" s="138" t="s">
        <v>364</v>
      </c>
      <c r="O48" s="56" t="s">
        <v>83</v>
      </c>
      <c r="P48" s="384">
        <v>30</v>
      </c>
      <c r="Q48" s="386">
        <v>0</v>
      </c>
      <c r="R48" s="138" t="s">
        <v>364</v>
      </c>
      <c r="S48" s="921" t="s">
        <v>739</v>
      </c>
      <c r="T48" s="921"/>
      <c r="U48" s="384">
        <v>10</v>
      </c>
      <c r="V48" s="384">
        <v>0</v>
      </c>
      <c r="W48" s="138" t="s">
        <v>364</v>
      </c>
      <c r="X48" s="56" t="s">
        <v>494</v>
      </c>
      <c r="Y48" s="381">
        <v>20</v>
      </c>
      <c r="Z48" s="381">
        <v>0</v>
      </c>
      <c r="AA48" s="949" t="s">
        <v>741</v>
      </c>
      <c r="AB48" s="933"/>
      <c r="AC48" s="193">
        <f>SUM(AC13,AC16,AC18:AC23)</f>
        <v>250</v>
      </c>
      <c r="AD48" s="202">
        <f>SUM(AD13,AD16,AD18:AD23)</f>
        <v>0</v>
      </c>
      <c r="AE48" s="114"/>
    </row>
    <row r="49" spans="2:31" ht="21.95" customHeight="1">
      <c r="B49" s="174"/>
      <c r="C49" s="319"/>
      <c r="D49" s="380"/>
      <c r="E49" s="380"/>
      <c r="F49" s="138"/>
      <c r="G49" s="319"/>
      <c r="H49" s="389"/>
      <c r="I49" s="389"/>
      <c r="J49" s="181"/>
      <c r="K49" s="59"/>
      <c r="L49" s="386"/>
      <c r="M49" s="386"/>
      <c r="N49" s="334"/>
      <c r="O49" s="56"/>
      <c r="P49" s="386"/>
      <c r="Q49" s="386"/>
      <c r="R49" s="138"/>
      <c r="S49" s="921"/>
      <c r="T49" s="921"/>
      <c r="U49" s="386"/>
      <c r="V49" s="386"/>
      <c r="W49" s="138"/>
      <c r="X49" s="56"/>
      <c r="Y49" s="381">
        <v>0</v>
      </c>
      <c r="Z49" s="381"/>
      <c r="AA49" s="933"/>
      <c r="AB49" s="741"/>
      <c r="AC49" s="190"/>
      <c r="AD49" s="236"/>
      <c r="AE49" s="114"/>
    </row>
    <row r="50" spans="2:31" ht="21.95" customHeight="1" thickBot="1">
      <c r="B50" s="464"/>
      <c r="C50" s="443"/>
      <c r="D50" s="192">
        <f>SUM(D10:D48)</f>
        <v>4740</v>
      </c>
      <c r="E50" s="192">
        <f>SUM(E10:E48)</f>
        <v>0</v>
      </c>
      <c r="F50" s="453"/>
      <c r="G50" s="454" t="s">
        <v>925</v>
      </c>
      <c r="H50" s="198">
        <f>SUM(H42:H49)</f>
        <v>110</v>
      </c>
      <c r="I50" s="198">
        <f>SUM(I42:I49)</f>
        <v>0</v>
      </c>
      <c r="J50" s="453"/>
      <c r="K50" s="454" t="s">
        <v>925</v>
      </c>
      <c r="L50" s="309">
        <f>SUM(L45:L49)</f>
        <v>60</v>
      </c>
      <c r="M50" s="309">
        <f>SUM(M45:M49)</f>
        <v>0</v>
      </c>
      <c r="N50" s="453"/>
      <c r="O50" s="454" t="s">
        <v>925</v>
      </c>
      <c r="P50" s="198">
        <f>SUM(P42:P48)</f>
        <v>270</v>
      </c>
      <c r="Q50" s="198">
        <f>SUM(Q42:Q48)</f>
        <v>0</v>
      </c>
      <c r="R50" s="455"/>
      <c r="S50" s="931" t="s">
        <v>929</v>
      </c>
      <c r="T50" s="932"/>
      <c r="U50" s="233">
        <f>SUM(U46:U48)</f>
        <v>70</v>
      </c>
      <c r="V50" s="233">
        <f>SUM(V46:V48)</f>
        <v>0</v>
      </c>
      <c r="W50" s="453"/>
      <c r="X50" s="454" t="s">
        <v>925</v>
      </c>
      <c r="Y50" s="196">
        <f>SUM(Y45:Y49)</f>
        <v>60</v>
      </c>
      <c r="Z50" s="196">
        <f>SUM(Z45:Z48)</f>
        <v>0</v>
      </c>
      <c r="AA50" s="932" t="s">
        <v>512</v>
      </c>
      <c r="AB50" s="930"/>
      <c r="AC50" s="192">
        <f>SUM(AC41:AC49)</f>
        <v>8500</v>
      </c>
      <c r="AD50" s="237">
        <f>SUM(AD41:AD49)</f>
        <v>0</v>
      </c>
      <c r="AE50" s="114"/>
    </row>
    <row r="51" spans="2:31" ht="21.95" customHeight="1">
      <c r="B51" s="702" t="s">
        <v>985</v>
      </c>
      <c r="C51" s="702"/>
      <c r="D51" s="702"/>
      <c r="E51" s="702"/>
      <c r="F51" s="702"/>
      <c r="G51" s="702"/>
      <c r="H51" s="702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2"/>
      <c r="T51" s="702"/>
      <c r="U51" s="702"/>
      <c r="V51" s="702"/>
      <c r="W51" s="702"/>
      <c r="X51" s="702"/>
      <c r="Y51" s="702"/>
      <c r="Z51" s="702"/>
      <c r="AA51" s="702"/>
      <c r="AB51" s="702"/>
      <c r="AC51" s="702"/>
      <c r="AD51" s="702"/>
      <c r="AE51" s="114"/>
    </row>
    <row r="52" spans="2:31" s="15" customFormat="1" ht="18.75" customHeight="1">
      <c r="B52" s="353"/>
      <c r="C52" s="66" t="s">
        <v>153</v>
      </c>
      <c r="D52" s="83"/>
      <c r="E52" s="84"/>
      <c r="F52" s="67"/>
      <c r="G52" s="85"/>
      <c r="H52" s="86"/>
      <c r="I52" s="87"/>
      <c r="J52" s="175"/>
      <c r="K52" s="88"/>
      <c r="L52" s="89"/>
      <c r="M52" s="86"/>
      <c r="N52" s="67"/>
      <c r="O52" s="14"/>
      <c r="P52" s="14"/>
      <c r="Q52" s="14"/>
      <c r="R52" s="353"/>
      <c r="W52" s="51"/>
      <c r="AA52" s="51"/>
      <c r="AB52" s="14"/>
      <c r="AC52" s="14"/>
      <c r="AD52" s="14"/>
    </row>
    <row r="53" spans="2:31" ht="15.95" customHeight="1">
      <c r="C53" s="15" t="s">
        <v>429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  <row r="54" spans="2:31" ht="15.95" customHeight="1">
      <c r="C54" s="112"/>
      <c r="D54" s="112"/>
      <c r="E54" s="112"/>
      <c r="R54" s="176"/>
      <c r="S54" s="112"/>
      <c r="T54" s="112"/>
      <c r="U54" s="112"/>
      <c r="V54" s="112"/>
      <c r="AA54" s="176"/>
      <c r="AB54" s="112"/>
      <c r="AC54" s="112"/>
      <c r="AD54" s="112"/>
    </row>
    <row r="55" spans="2:31" s="15" customFormat="1" ht="21.95" customHeight="1">
      <c r="B55" s="353"/>
      <c r="C55" s="112"/>
      <c r="D55" s="112"/>
      <c r="E55" s="112"/>
      <c r="F55" s="353"/>
      <c r="G55" s="14"/>
      <c r="H55" s="14"/>
      <c r="I55" s="14"/>
      <c r="J55" s="353"/>
      <c r="K55" s="14"/>
      <c r="L55" s="14"/>
      <c r="M55" s="14"/>
      <c r="N55" s="353"/>
      <c r="O55" s="14"/>
      <c r="P55" s="14"/>
      <c r="Q55" s="14"/>
      <c r="R55" s="353"/>
      <c r="S55" s="14"/>
      <c r="T55" s="14"/>
      <c r="U55" s="14"/>
      <c r="V55" s="14"/>
      <c r="W55" s="353"/>
      <c r="X55" s="14"/>
      <c r="Y55" s="14"/>
      <c r="Z55" s="14"/>
      <c r="AA55" s="176"/>
      <c r="AB55" s="112"/>
      <c r="AC55" s="112"/>
      <c r="AD55" s="112"/>
    </row>
    <row r="56" spans="2:31">
      <c r="C56" s="112"/>
      <c r="D56" s="112"/>
      <c r="E56" s="112"/>
      <c r="AA56" s="176"/>
      <c r="AB56" s="112"/>
      <c r="AC56" s="112"/>
      <c r="AD56" s="112"/>
      <c r="AE56" s="114"/>
    </row>
    <row r="57" spans="2:31">
      <c r="C57" s="112"/>
      <c r="D57" s="112"/>
      <c r="E57" s="112"/>
      <c r="AA57" s="176"/>
      <c r="AB57" s="112"/>
      <c r="AC57" s="112"/>
      <c r="AD57" s="112"/>
      <c r="AE57" s="114"/>
    </row>
    <row r="58" spans="2:31">
      <c r="C58" s="112"/>
      <c r="D58" s="112"/>
      <c r="E58" s="112"/>
      <c r="AA58" s="176"/>
      <c r="AB58" s="112"/>
      <c r="AC58" s="112"/>
      <c r="AD58" s="112"/>
      <c r="AE58" s="114"/>
    </row>
    <row r="59" spans="2:31">
      <c r="D59" s="112"/>
      <c r="E59" s="112"/>
      <c r="AA59" s="176"/>
      <c r="AB59" s="112"/>
      <c r="AC59" s="112"/>
      <c r="AD59" s="112"/>
      <c r="AE59" s="114"/>
    </row>
    <row r="60" spans="2:31">
      <c r="AE60" s="114"/>
    </row>
    <row r="61" spans="2:31">
      <c r="AE61" s="114"/>
    </row>
    <row r="62" spans="2:31">
      <c r="AE62" s="114"/>
    </row>
  </sheetData>
  <mergeCells count="92">
    <mergeCell ref="X32:Z33"/>
    <mergeCell ref="X38:Z39"/>
    <mergeCell ref="X43:Z44"/>
    <mergeCell ref="AB8:AD9"/>
    <mergeCell ref="AB14:AD15"/>
    <mergeCell ref="S8:V9"/>
    <mergeCell ref="S22:V23"/>
    <mergeCell ref="S27:V28"/>
    <mergeCell ref="X8:Z9"/>
    <mergeCell ref="X22:Z23"/>
    <mergeCell ref="S35:V36"/>
    <mergeCell ref="S44:V45"/>
    <mergeCell ref="S34:T34"/>
    <mergeCell ref="S43:T43"/>
    <mergeCell ref="S50:T50"/>
    <mergeCell ref="S41:T41"/>
    <mergeCell ref="K8:M9"/>
    <mergeCell ref="K19:M20"/>
    <mergeCell ref="K27:M28"/>
    <mergeCell ref="K43:M44"/>
    <mergeCell ref="O8:Q9"/>
    <mergeCell ref="O16:Q17"/>
    <mergeCell ref="O23:Q24"/>
    <mergeCell ref="O33:Q34"/>
    <mergeCell ref="O40:Q41"/>
    <mergeCell ref="AA47:AB47"/>
    <mergeCell ref="AA43:AB43"/>
    <mergeCell ref="AA44:AB44"/>
    <mergeCell ref="B51:AD51"/>
    <mergeCell ref="AA50:AB50"/>
    <mergeCell ref="AA45:AB45"/>
    <mergeCell ref="AA46:AB46"/>
    <mergeCell ref="AA48:AB48"/>
    <mergeCell ref="AA49:AB49"/>
    <mergeCell ref="S49:T49"/>
    <mergeCell ref="S46:T46"/>
    <mergeCell ref="G40:I41"/>
    <mergeCell ref="S38:T38"/>
    <mergeCell ref="S39:T39"/>
    <mergeCell ref="S47:T47"/>
    <mergeCell ref="S48:T48"/>
    <mergeCell ref="AB1:AD1"/>
    <mergeCell ref="S40:T40"/>
    <mergeCell ref="S42:T42"/>
    <mergeCell ref="S31:T31"/>
    <mergeCell ref="S33:T33"/>
    <mergeCell ref="S15:T15"/>
    <mergeCell ref="S19:T19"/>
    <mergeCell ref="S37:T37"/>
    <mergeCell ref="S21:T21"/>
    <mergeCell ref="S26:T26"/>
    <mergeCell ref="S18:T18"/>
    <mergeCell ref="S30:T30"/>
    <mergeCell ref="S32:T32"/>
    <mergeCell ref="AA2:AD3"/>
    <mergeCell ref="AA41:AB41"/>
    <mergeCell ref="AA42:AB42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G24:I25"/>
    <mergeCell ref="G30:I31"/>
    <mergeCell ref="S29:T29"/>
    <mergeCell ref="S25:T25"/>
    <mergeCell ref="S20:T20"/>
    <mergeCell ref="S24:T24"/>
  </mergeCells>
  <phoneticPr fontId="1"/>
  <conditionalFormatting sqref="F27:F28">
    <cfRule type="cellIs" dxfId="14" priority="96" stopIfTrue="1" operator="greaterThan">
      <formula>E40</formula>
    </cfRule>
    <cfRule type="cellIs" dxfId="13" priority="98" stopIfTrue="1" operator="greaterThan">
      <formula>E39</formula>
    </cfRule>
  </conditionalFormatting>
  <conditionalFormatting sqref="H52:I52">
    <cfRule type="cellIs" dxfId="12" priority="2" stopIfTrue="1" operator="greaterThan">
      <formula>#REF!</formula>
    </cfRule>
  </conditionalFormatting>
  <conditionalFormatting sqref="J49">
    <cfRule type="cellIs" dxfId="11" priority="100" stopIfTrue="1" operator="greaterThan">
      <formula>#REF!</formula>
    </cfRule>
  </conditionalFormatting>
  <conditionalFormatting sqref="M52">
    <cfRule type="cellIs" dxfId="10" priority="1" stopIfTrue="1" operator="greaterThan">
      <formula>#REF!</formula>
    </cfRule>
  </conditionalFormatting>
  <conditionalFormatting sqref="N31">
    <cfRule type="cellIs" dxfId="9" priority="72" stopIfTrue="1" operator="greaterThan">
      <formula>M46</formula>
    </cfRule>
  </conditionalFormatting>
  <conditionalFormatting sqref="N38">
    <cfRule type="cellIs" dxfId="8" priority="93" stopIfTrue="1" operator="greaterThan">
      <formula>M47</formula>
    </cfRule>
    <cfRule type="cellIs" dxfId="7" priority="97" stopIfTrue="1" operator="greaterThan">
      <formula>#REF!</formula>
    </cfRule>
    <cfRule type="cellIs" dxfId="6" priority="99" stopIfTrue="1" operator="greaterThan">
      <formula>#REF!</formula>
    </cfRule>
  </conditionalFormatting>
  <conditionalFormatting sqref="Z40:Z41">
    <cfRule type="cellIs" dxfId="5" priority="10" stopIfTrue="1" operator="greaterThan">
      <formula>Y40</formula>
    </cfRule>
  </conditionalFormatting>
  <conditionalFormatting sqref="AD12">
    <cfRule type="cellIs" dxfId="4" priority="3" stopIfTrue="1" operator="greaterThan">
      <formula>AC12</formula>
    </cfRule>
  </conditionalFormatting>
  <conditionalFormatting sqref="AD16:AD26">
    <cfRule type="cellIs" dxfId="3" priority="91" stopIfTrue="1" operator="greaterThan">
      <formula>AC16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60" t="s">
        <v>685</v>
      </c>
      <c r="B1" s="961"/>
      <c r="C1" s="961"/>
      <c r="D1" s="961"/>
      <c r="E1" s="961"/>
      <c r="F1" s="961"/>
      <c r="G1" s="961"/>
    </row>
    <row r="2" spans="1:7" ht="18.75" customHeight="1">
      <c r="A2" s="154" t="s">
        <v>715</v>
      </c>
      <c r="B2" s="155"/>
      <c r="C2" s="155"/>
      <c r="D2" s="155"/>
      <c r="E2" s="155"/>
      <c r="F2" s="155"/>
      <c r="G2" s="155"/>
    </row>
    <row r="3" spans="1:7" ht="18.75" customHeight="1">
      <c r="A3" s="962" t="s">
        <v>716</v>
      </c>
      <c r="B3" s="962"/>
      <c r="C3" s="962"/>
      <c r="D3" s="962"/>
      <c r="E3" s="962"/>
      <c r="F3" s="962"/>
      <c r="G3" s="962"/>
    </row>
    <row r="4" spans="1:7" ht="17.100000000000001" customHeight="1">
      <c r="A4" s="150" t="s">
        <v>686</v>
      </c>
      <c r="B4" s="149" t="s">
        <v>0</v>
      </c>
      <c r="C4" s="53" t="s">
        <v>1</v>
      </c>
      <c r="D4" s="54" t="s">
        <v>2</v>
      </c>
      <c r="E4" s="55" t="s">
        <v>3</v>
      </c>
      <c r="F4" s="162" t="s">
        <v>4</v>
      </c>
      <c r="G4" s="13" t="s">
        <v>5</v>
      </c>
    </row>
    <row r="5" spans="1:7" ht="15" customHeight="1">
      <c r="A5" s="142" t="s">
        <v>36</v>
      </c>
      <c r="B5" s="143"/>
      <c r="C5" s="143"/>
      <c r="D5" s="143"/>
      <c r="E5" s="143"/>
      <c r="F5" s="143"/>
      <c r="G5" s="144"/>
    </row>
    <row r="6" spans="1:7" ht="17.100000000000001" customHeight="1">
      <c r="A6" s="1" t="s">
        <v>7</v>
      </c>
      <c r="B6" s="17">
        <f>南日本!F27</f>
        <v>1970</v>
      </c>
      <c r="C6" s="6">
        <f>朝日!D28</f>
        <v>60</v>
      </c>
      <c r="D6" s="6">
        <f>読売!D40</f>
        <v>40</v>
      </c>
      <c r="E6" s="35" t="e">
        <f>#REF!</f>
        <v>#REF!</v>
      </c>
      <c r="F6" s="39">
        <f>日経!H10</f>
        <v>40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南日本!F28</f>
        <v>2410</v>
      </c>
      <c r="C7" s="7">
        <f>朝日!D29</f>
        <v>20</v>
      </c>
      <c r="D7" s="7">
        <f>読売!D41</f>
        <v>40</v>
      </c>
      <c r="E7" s="26" t="e">
        <f>#REF!</f>
        <v>#REF!</v>
      </c>
      <c r="F7" s="41">
        <f>日経!H11</f>
        <v>50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南日本!F29</f>
        <v>1280</v>
      </c>
      <c r="C8" s="8">
        <f>朝日!D30</f>
        <v>80</v>
      </c>
      <c r="D8" s="29">
        <f>読売!D42</f>
        <v>10</v>
      </c>
      <c r="E8" s="8">
        <v>0</v>
      </c>
      <c r="F8" s="161">
        <f>日経!H12</f>
        <v>10</v>
      </c>
      <c r="G8" s="48">
        <f>SUM(B8:F8)</f>
        <v>1380</v>
      </c>
    </row>
    <row r="9" spans="1:7" ht="15" customHeight="1">
      <c r="A9" s="142" t="s">
        <v>37</v>
      </c>
      <c r="B9" s="143"/>
      <c r="C9" s="143"/>
      <c r="D9" s="143"/>
      <c r="E9" s="143"/>
      <c r="F9" s="143"/>
      <c r="G9" s="144"/>
    </row>
    <row r="10" spans="1:7" ht="17.100000000000001" customHeight="1">
      <c r="A10" s="1" t="s">
        <v>10</v>
      </c>
      <c r="B10" s="17">
        <f>南日本!F34</f>
        <v>2770</v>
      </c>
      <c r="C10" s="6">
        <f>朝日!D34</f>
        <v>140</v>
      </c>
      <c r="D10" s="37">
        <f>読売!D47</f>
        <v>50</v>
      </c>
      <c r="E10" s="27" t="e">
        <f>#REF!</f>
        <v>#REF!</v>
      </c>
      <c r="F10" s="39">
        <f>日経!H18</f>
        <v>90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南日本!F35</f>
        <v>1680</v>
      </c>
      <c r="C11" s="7">
        <f>朝日!D35</f>
        <v>100</v>
      </c>
      <c r="D11" s="38">
        <v>0</v>
      </c>
      <c r="E11" s="26" t="e">
        <f>#REF!</f>
        <v>#REF!</v>
      </c>
      <c r="F11" s="41">
        <f>日経!H19</f>
        <v>40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南日本!F36</f>
        <v>1570</v>
      </c>
      <c r="C12" s="7">
        <f>朝日!D36</f>
        <v>90</v>
      </c>
      <c r="D12" s="153">
        <f>読売!D48</f>
        <v>30</v>
      </c>
      <c r="E12" s="29" t="e">
        <f>#REF!</f>
        <v>#REF!</v>
      </c>
      <c r="F12" s="42">
        <f>日経!H20</f>
        <v>30</v>
      </c>
      <c r="G12" s="48" t="e">
        <f>SUM(B12:F12)</f>
        <v>#REF!</v>
      </c>
    </row>
    <row r="13" spans="1:7" ht="15" customHeight="1">
      <c r="A13" s="142" t="s">
        <v>38</v>
      </c>
      <c r="B13" s="143"/>
      <c r="C13" s="143"/>
      <c r="D13" s="143"/>
      <c r="E13" s="143"/>
      <c r="F13" s="143"/>
      <c r="G13" s="144"/>
    </row>
    <row r="14" spans="1:7" ht="17.100000000000001" customHeight="1">
      <c r="A14" s="4" t="s">
        <v>13</v>
      </c>
      <c r="B14" s="20">
        <f>南日本!F42</f>
        <v>3920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42" t="s">
        <v>39</v>
      </c>
      <c r="B15" s="143"/>
      <c r="C15" s="143"/>
      <c r="D15" s="143"/>
      <c r="E15" s="143"/>
      <c r="F15" s="143"/>
      <c r="G15" s="144"/>
    </row>
    <row r="16" spans="1:7" ht="17.100000000000001" customHeight="1">
      <c r="A16" s="1" t="s">
        <v>14</v>
      </c>
      <c r="B16" s="17">
        <f>南日本!F48</f>
        <v>3200</v>
      </c>
      <c r="C16" s="27">
        <f>朝日!D44</f>
        <v>80</v>
      </c>
      <c r="D16" s="37">
        <f>読売!H19</f>
        <v>40</v>
      </c>
      <c r="E16" s="27" t="e">
        <f>#REF!</f>
        <v>#REF!</v>
      </c>
      <c r="F16" s="39">
        <f>日経!H33</f>
        <v>40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南日本!F49</f>
        <v>2210</v>
      </c>
      <c r="C17" s="26">
        <f>朝日!D45</f>
        <v>60</v>
      </c>
      <c r="D17" s="26">
        <f>読売!H15</f>
        <v>10</v>
      </c>
      <c r="E17" s="26" t="e">
        <f>#REF!</f>
        <v>#REF!</v>
      </c>
      <c r="F17" s="41" t="str">
        <f>日経!H34</f>
        <v>廃店</v>
      </c>
      <c r="G17" s="45" t="e">
        <f>SUM(B17:F17)</f>
        <v>#REF!</v>
      </c>
    </row>
    <row r="18" spans="1:7" ht="17.100000000000001" customHeight="1">
      <c r="A18" s="2" t="s">
        <v>16</v>
      </c>
      <c r="B18" s="18" t="str">
        <f>南日本!F51</f>
        <v>廃店</v>
      </c>
      <c r="C18" s="26">
        <f>朝日!D48</f>
        <v>0</v>
      </c>
      <c r="D18" s="26" t="str">
        <f>読売!H17</f>
        <v>廃店</v>
      </c>
      <c r="E18" s="26" t="e">
        <f>#REF!</f>
        <v>#REF!</v>
      </c>
      <c r="F18" s="41">
        <f>日経!H36</f>
        <v>50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南日本!F52</f>
        <v>3350</v>
      </c>
      <c r="C19" s="26">
        <f>朝日!D52</f>
        <v>4480</v>
      </c>
      <c r="D19" s="26">
        <f>読売!H18</f>
        <v>20</v>
      </c>
      <c r="E19" s="8">
        <v>0</v>
      </c>
      <c r="F19" s="41">
        <f>日経!H37</f>
        <v>0</v>
      </c>
      <c r="G19" s="45">
        <f>SUM(B19:F19)</f>
        <v>7850</v>
      </c>
    </row>
    <row r="20" spans="1:7" ht="15" customHeight="1">
      <c r="A20" s="142" t="s">
        <v>40</v>
      </c>
      <c r="B20" s="143"/>
      <c r="C20" s="143"/>
      <c r="D20" s="143"/>
      <c r="E20" s="143"/>
      <c r="F20" s="143"/>
      <c r="G20" s="144"/>
    </row>
    <row r="21" spans="1:7" ht="17.100000000000001" customHeight="1">
      <c r="A21" s="1" t="s">
        <v>18</v>
      </c>
      <c r="B21" s="17">
        <f>南日本!I12</f>
        <v>2550</v>
      </c>
      <c r="C21" s="35">
        <f>朝日!H10</f>
        <v>70</v>
      </c>
      <c r="D21" s="27">
        <f>読売!H24</f>
        <v>40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>
        <f>南日本!I13</f>
        <v>2540</v>
      </c>
      <c r="C22" s="26">
        <f>朝日!H11</f>
        <v>70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779</v>
      </c>
      <c r="B23" s="18">
        <f>南日本!I14</f>
        <v>860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str">
        <f>南日本!I15</f>
        <v>廃店</v>
      </c>
      <c r="C24" s="26">
        <f>朝日!H12</f>
        <v>30</v>
      </c>
      <c r="D24" s="7">
        <v>0</v>
      </c>
      <c r="E24" s="7">
        <v>0</v>
      </c>
      <c r="F24" s="41">
        <f>日経!H46</f>
        <v>10</v>
      </c>
      <c r="G24" s="47">
        <f>SUM(B24:F24)</f>
        <v>40</v>
      </c>
    </row>
    <row r="25" spans="1:7" ht="17.100000000000001" customHeight="1">
      <c r="A25" s="3" t="s">
        <v>21</v>
      </c>
      <c r="B25" s="19">
        <f>南日本!I16</f>
        <v>390</v>
      </c>
      <c r="C25" s="26">
        <f>朝日!H13</f>
        <v>170</v>
      </c>
      <c r="D25" s="8">
        <v>0</v>
      </c>
      <c r="E25" s="8">
        <v>0</v>
      </c>
      <c r="F25" s="42" t="str">
        <f>日経!H45</f>
        <v>廃店</v>
      </c>
      <c r="G25" s="48">
        <f>SUM(B25:F25)</f>
        <v>560</v>
      </c>
    </row>
    <row r="26" spans="1:7" ht="15" customHeight="1">
      <c r="A26" s="142" t="s">
        <v>41</v>
      </c>
      <c r="B26" s="143"/>
      <c r="C26" s="143"/>
      <c r="D26" s="143"/>
      <c r="E26" s="143"/>
      <c r="F26" s="143"/>
      <c r="G26" s="144"/>
    </row>
    <row r="27" spans="1:7" ht="17.100000000000001" customHeight="1">
      <c r="A27" s="1" t="s">
        <v>22</v>
      </c>
      <c r="B27" s="17">
        <f>南日本!I25</f>
        <v>1350</v>
      </c>
      <c r="C27" s="28">
        <f>朝日!H19</f>
        <v>210</v>
      </c>
      <c r="D27" s="6">
        <v>0</v>
      </c>
      <c r="E27" s="27" t="e">
        <f>#REF!</f>
        <v>#REF!</v>
      </c>
      <c r="F27" s="39">
        <f>日経!L10</f>
        <v>30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南日本!I26</f>
        <v>1060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30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南日本!I27</f>
        <v>1090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南日本!I28</f>
        <v>1450</v>
      </c>
      <c r="C30" s="7">
        <f>朝日!H22</f>
        <v>70</v>
      </c>
      <c r="D30" s="7">
        <v>0</v>
      </c>
      <c r="E30" s="26" t="e">
        <f>#REF!</f>
        <v>#REF!</v>
      </c>
      <c r="F30" s="41">
        <f>日経!L13</f>
        <v>40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南日本!I29</f>
        <v>2240</v>
      </c>
      <c r="C31" s="7">
        <f>朝日!H23</f>
        <v>70</v>
      </c>
      <c r="D31" s="7">
        <f>読売!H34</f>
        <v>20</v>
      </c>
      <c r="E31" s="26" t="e">
        <f>#REF!</f>
        <v>#REF!</v>
      </c>
      <c r="F31" s="41">
        <f>日経!L14</f>
        <v>40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南日本!I30</f>
        <v>2020</v>
      </c>
      <c r="C32" s="29">
        <f>朝日!H24</f>
        <v>0</v>
      </c>
      <c r="D32" s="8">
        <f>読売!H35</f>
        <v>0</v>
      </c>
      <c r="E32" s="29" t="e">
        <f>#REF!</f>
        <v>#REF!</v>
      </c>
      <c r="F32" s="42">
        <f>日経!L15</f>
        <v>30</v>
      </c>
      <c r="G32" s="48" t="e">
        <f t="shared" si="0"/>
        <v>#REF!</v>
      </c>
    </row>
    <row r="33" spans="1:7" ht="15" customHeight="1">
      <c r="A33" s="142" t="s">
        <v>42</v>
      </c>
      <c r="B33" s="143"/>
      <c r="C33" s="143"/>
      <c r="D33" s="143"/>
      <c r="E33" s="143"/>
      <c r="F33" s="143"/>
      <c r="G33" s="144"/>
    </row>
    <row r="34" spans="1:7" ht="17.100000000000001" customHeight="1">
      <c r="A34" s="1" t="s">
        <v>28</v>
      </c>
      <c r="B34" s="17">
        <f>南日本!I36</f>
        <v>1510</v>
      </c>
      <c r="C34" s="27" t="str">
        <f>朝日!H29</f>
        <v>廃店</v>
      </c>
      <c r="D34" s="6">
        <f>読売!H40</f>
        <v>20</v>
      </c>
      <c r="E34" s="35" t="e">
        <f>#REF!</f>
        <v>#REF!</v>
      </c>
      <c r="F34" s="39">
        <f>日経!L21</f>
        <v>30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南日本!I37</f>
        <v>2670</v>
      </c>
      <c r="C35" s="26" t="e">
        <f>朝日!#REF!</f>
        <v>#REF!</v>
      </c>
      <c r="D35" s="7">
        <f>読売!H41</f>
        <v>80</v>
      </c>
      <c r="E35" s="26" t="e">
        <f>#REF!</f>
        <v>#REF!</v>
      </c>
      <c r="F35" s="41">
        <f>日経!L22</f>
        <v>60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南日本!I38</f>
        <v>930</v>
      </c>
      <c r="C36" s="29">
        <f>朝日!H31</f>
        <v>150</v>
      </c>
      <c r="D36" s="8">
        <f>読売!H42</f>
        <v>20</v>
      </c>
      <c r="E36" s="8">
        <v>0</v>
      </c>
      <c r="F36" s="42">
        <f>日経!L23</f>
        <v>30</v>
      </c>
      <c r="G36" s="48">
        <f>SUM(B36:F36)</f>
        <v>1130</v>
      </c>
    </row>
    <row r="37" spans="1:7" ht="15" customHeight="1">
      <c r="A37" s="142" t="s">
        <v>43</v>
      </c>
      <c r="B37" s="143"/>
      <c r="C37" s="143"/>
      <c r="D37" s="143"/>
      <c r="E37" s="143"/>
      <c r="F37" s="143"/>
      <c r="G37" s="144"/>
    </row>
    <row r="38" spans="1:7" ht="17.100000000000001" customHeight="1">
      <c r="A38" s="1" t="s">
        <v>6</v>
      </c>
      <c r="B38" s="17">
        <f>南日本!I43</f>
        <v>3770</v>
      </c>
      <c r="C38" s="27">
        <f>朝日!H35</f>
        <v>40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>
        <f>南日本!I44</f>
        <v>3280</v>
      </c>
      <c r="C39" s="26">
        <f>朝日!H36</f>
        <v>20</v>
      </c>
      <c r="D39" s="7">
        <v>0</v>
      </c>
      <c r="E39" s="26" t="e">
        <f>#REF!</f>
        <v>#REF!</v>
      </c>
      <c r="F39" s="41">
        <f>日経!L30</f>
        <v>100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南日本!I45</f>
        <v>1660</v>
      </c>
      <c r="C40" s="26" t="str">
        <f>朝日!H37</f>
        <v>廃店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南日本!I46</f>
        <v>100</v>
      </c>
      <c r="C41" s="26">
        <f>朝日!H38</f>
        <v>10</v>
      </c>
      <c r="D41" s="7">
        <v>0</v>
      </c>
      <c r="E41" s="7">
        <v>0</v>
      </c>
      <c r="F41" s="41">
        <f>日経!L32</f>
        <v>10</v>
      </c>
      <c r="G41" s="47">
        <f t="shared" si="1"/>
        <v>120</v>
      </c>
    </row>
    <row r="42" spans="1:7" ht="17.100000000000001" customHeight="1">
      <c r="A42" s="2" t="s">
        <v>514</v>
      </c>
      <c r="B42" s="18">
        <f>南日本!I47</f>
        <v>1430</v>
      </c>
      <c r="C42" s="26">
        <f>朝日!H41</f>
        <v>140</v>
      </c>
      <c r="D42" s="7">
        <v>0</v>
      </c>
      <c r="E42" s="26" t="e">
        <f>#REF!</f>
        <v>#REF!</v>
      </c>
      <c r="F42" s="41">
        <f>日経!L33</f>
        <v>30</v>
      </c>
      <c r="G42" s="47" t="e">
        <f t="shared" si="1"/>
        <v>#REF!</v>
      </c>
    </row>
    <row r="43" spans="1:7" ht="17.100000000000001" customHeight="1">
      <c r="A43" s="2" t="s">
        <v>34</v>
      </c>
      <c r="B43" s="18">
        <f>南日本!I48</f>
        <v>1170</v>
      </c>
      <c r="C43" s="26">
        <f>朝日!H42</f>
        <v>0</v>
      </c>
      <c r="D43" s="26">
        <f>読売!L8</f>
        <v>20</v>
      </c>
      <c r="E43" s="26" t="e">
        <f>#REF!</f>
        <v>#REF!</v>
      </c>
      <c r="F43" s="41">
        <f>日経!L34</f>
        <v>10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南日本!I49</f>
        <v>1800</v>
      </c>
      <c r="C44" s="26">
        <f>朝日!H43</f>
        <v>0</v>
      </c>
      <c r="D44" s="7">
        <f>読売!L10</f>
        <v>20</v>
      </c>
      <c r="E44" s="26" t="e">
        <f>#REF!</f>
        <v>#REF!</v>
      </c>
      <c r="F44" s="41">
        <f>日経!L35</f>
        <v>30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南日本!I50</f>
        <v>970</v>
      </c>
      <c r="C45" s="26">
        <f>朝日!H44</f>
        <v>40</v>
      </c>
      <c r="D45" s="7">
        <f>読売!L11</f>
        <v>20</v>
      </c>
      <c r="E45" s="7">
        <v>0</v>
      </c>
      <c r="F45" s="41">
        <f>日経!L36</f>
        <v>20</v>
      </c>
      <c r="G45" s="47">
        <f t="shared" si="1"/>
        <v>1050</v>
      </c>
    </row>
    <row r="46" spans="1:7" ht="17.100000000000001" customHeight="1">
      <c r="A46" s="2" t="s">
        <v>45</v>
      </c>
      <c r="B46" s="18">
        <f>南日本!I51</f>
        <v>670</v>
      </c>
      <c r="C46" s="26">
        <f>朝日!H45</f>
        <v>30</v>
      </c>
      <c r="D46" s="7">
        <f>読売!L12</f>
        <v>10</v>
      </c>
      <c r="E46" s="26" t="e">
        <f>#REF!</f>
        <v>#REF!</v>
      </c>
      <c r="F46" s="41">
        <f>日経!L37</f>
        <v>10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>
        <f>南日本!I52</f>
        <v>70</v>
      </c>
      <c r="C48" s="7">
        <v>0</v>
      </c>
      <c r="D48" s="7">
        <v>0</v>
      </c>
      <c r="E48" s="7">
        <v>0</v>
      </c>
      <c r="F48" s="11">
        <v>0</v>
      </c>
      <c r="G48" s="47">
        <f>SUM(B48:F48)</f>
        <v>70</v>
      </c>
    </row>
    <row r="49" spans="1:7" ht="15" customHeight="1">
      <c r="A49" s="2" t="s">
        <v>47</v>
      </c>
      <c r="B49" s="18">
        <f>南日本!I53</f>
        <v>60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60</v>
      </c>
    </row>
    <row r="50" spans="1:7" ht="15" customHeight="1">
      <c r="A50" s="2" t="s">
        <v>48</v>
      </c>
      <c r="B50" s="18">
        <f>南日本!I54</f>
        <v>40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40</v>
      </c>
    </row>
    <row r="51" spans="1:7" ht="15" customHeight="1">
      <c r="A51" s="2" t="s">
        <v>49</v>
      </c>
      <c r="B51" s="18">
        <f>南日本!I55</f>
        <v>60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60</v>
      </c>
    </row>
    <row r="52" spans="1:7" ht="15" customHeight="1">
      <c r="A52" s="2" t="s">
        <v>50</v>
      </c>
      <c r="B52" s="18">
        <f>南日本!L10</f>
        <v>140</v>
      </c>
      <c r="C52" s="7">
        <v>0</v>
      </c>
      <c r="D52" s="7">
        <v>0</v>
      </c>
      <c r="E52" s="7">
        <v>0</v>
      </c>
      <c r="F52" s="11">
        <v>0</v>
      </c>
      <c r="G52" s="47">
        <f t="shared" si="2"/>
        <v>140</v>
      </c>
    </row>
    <row r="53" spans="1:7" ht="15" customHeight="1">
      <c r="A53" s="2" t="s">
        <v>51</v>
      </c>
      <c r="B53" s="18">
        <f>南日本!L11</f>
        <v>130</v>
      </c>
      <c r="C53" s="7">
        <v>0</v>
      </c>
      <c r="D53" s="7">
        <v>0</v>
      </c>
      <c r="E53" s="7">
        <v>0</v>
      </c>
      <c r="F53" s="41">
        <f>日経!L38</f>
        <v>0</v>
      </c>
      <c r="G53" s="47">
        <f t="shared" si="2"/>
        <v>130</v>
      </c>
    </row>
    <row r="54" spans="1:7" ht="15" customHeight="1">
      <c r="A54" s="23" t="s">
        <v>515</v>
      </c>
      <c r="B54" s="18">
        <f>南日本!L12</f>
        <v>40</v>
      </c>
      <c r="C54" s="7">
        <v>0</v>
      </c>
      <c r="D54" s="24">
        <v>0</v>
      </c>
      <c r="E54" s="24">
        <v>0</v>
      </c>
      <c r="F54" s="25">
        <v>0</v>
      </c>
      <c r="G54" s="47">
        <f t="shared" si="2"/>
        <v>40</v>
      </c>
    </row>
    <row r="55" spans="1:7" ht="15" customHeight="1">
      <c r="A55" s="3" t="s">
        <v>52</v>
      </c>
      <c r="B55" s="19">
        <f>南日本!L13</f>
        <v>50</v>
      </c>
      <c r="C55" s="8">
        <v>0</v>
      </c>
      <c r="D55" s="8">
        <v>0</v>
      </c>
      <c r="E55" s="8">
        <v>0</v>
      </c>
      <c r="F55" s="12">
        <v>0</v>
      </c>
      <c r="G55" s="48">
        <f t="shared" si="2"/>
        <v>50</v>
      </c>
    </row>
    <row r="58" spans="1:7" ht="17.100000000000001" customHeight="1"/>
    <row r="59" spans="1:7" ht="17.100000000000001" customHeight="1">
      <c r="A59" s="150" t="s">
        <v>686</v>
      </c>
      <c r="B59" s="238" t="s">
        <v>0</v>
      </c>
      <c r="C59" s="239" t="s">
        <v>1</v>
      </c>
      <c r="D59" s="240" t="s">
        <v>2</v>
      </c>
      <c r="E59" s="241" t="s">
        <v>3</v>
      </c>
      <c r="F59" s="242" t="s">
        <v>4</v>
      </c>
      <c r="G59" s="243" t="s">
        <v>5</v>
      </c>
    </row>
    <row r="60" spans="1:7" ht="15" customHeight="1">
      <c r="A60" s="142" t="s">
        <v>54</v>
      </c>
      <c r="B60" s="143"/>
      <c r="C60" s="143"/>
      <c r="D60" s="143"/>
      <c r="E60" s="143"/>
      <c r="F60" s="143"/>
      <c r="G60" s="144"/>
    </row>
    <row r="61" spans="1:7" ht="15" customHeight="1">
      <c r="A61" s="1" t="s">
        <v>55</v>
      </c>
      <c r="B61" s="21">
        <f>南日本!L20</f>
        <v>2640</v>
      </c>
      <c r="C61" s="27">
        <f>朝日!H49</f>
        <v>50</v>
      </c>
      <c r="D61" s="35">
        <f>読売!L18</f>
        <v>40</v>
      </c>
      <c r="E61" s="35" t="e">
        <f>#REF!</f>
        <v>#REF!</v>
      </c>
      <c r="F61" s="39">
        <f>日経!L45</f>
        <v>40</v>
      </c>
      <c r="G61" s="46" t="e">
        <f>SUM(B61:F61)</f>
        <v>#REF!</v>
      </c>
    </row>
    <row r="62" spans="1:7" ht="15" customHeight="1">
      <c r="A62" s="3" t="s">
        <v>56</v>
      </c>
      <c r="B62" s="19">
        <f>南日本!L21</f>
        <v>1580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46" t="s">
        <v>57</v>
      </c>
      <c r="B63" s="145"/>
      <c r="C63" s="145"/>
      <c r="D63" s="145"/>
      <c r="E63" s="145"/>
      <c r="F63" s="145"/>
      <c r="G63" s="147"/>
    </row>
    <row r="64" spans="1:7" ht="17.100000000000001" customHeight="1">
      <c r="A64" s="1" t="s">
        <v>58</v>
      </c>
      <c r="B64" s="17">
        <f>南日本!L26</f>
        <v>1400</v>
      </c>
      <c r="C64" s="27">
        <f>朝日!L10</f>
        <v>50</v>
      </c>
      <c r="D64" s="35">
        <f>読売!L24</f>
        <v>10</v>
      </c>
      <c r="E64" s="27" t="e">
        <f>#REF!</f>
        <v>#REF!</v>
      </c>
      <c r="F64" s="39">
        <f>日経!P10</f>
        <v>20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南日本!L27</f>
        <v>1120</v>
      </c>
      <c r="C65" s="26">
        <f>朝日!L11</f>
        <v>90</v>
      </c>
      <c r="D65" s="26">
        <f>読売!L25</f>
        <v>10</v>
      </c>
      <c r="E65" s="26" t="e">
        <f>#REF!</f>
        <v>#REF!</v>
      </c>
      <c r="F65" s="41">
        <f>日経!P11</f>
        <v>20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南日本!L28</f>
        <v>1640</v>
      </c>
      <c r="C66" s="26">
        <f>朝日!L12</f>
        <v>30</v>
      </c>
      <c r="D66" s="7">
        <v>0</v>
      </c>
      <c r="E66" s="26" t="e">
        <f>#REF!</f>
        <v>#REF!</v>
      </c>
      <c r="F66" s="41">
        <f>日経!P12</f>
        <v>50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南日本!L29</f>
        <v>700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20</v>
      </c>
      <c r="G67" s="48" t="e">
        <f>SUM(B67:F67)</f>
        <v>#REF!</v>
      </c>
    </row>
    <row r="68" spans="1:7" ht="15" customHeight="1">
      <c r="A68" s="142" t="s">
        <v>62</v>
      </c>
      <c r="B68" s="143"/>
      <c r="C68" s="143"/>
      <c r="D68" s="143"/>
      <c r="E68" s="143"/>
      <c r="F68" s="143"/>
      <c r="G68" s="144"/>
    </row>
    <row r="69" spans="1:7" ht="17.100000000000001" customHeight="1">
      <c r="A69" s="1" t="s">
        <v>64</v>
      </c>
      <c r="B69" s="21">
        <f>南日本!L36</f>
        <v>2250</v>
      </c>
      <c r="C69" s="6">
        <v>0</v>
      </c>
      <c r="D69" s="6">
        <v>0</v>
      </c>
      <c r="E69" s="27" t="e">
        <f>#REF!</f>
        <v>#REF!</v>
      </c>
      <c r="F69" s="39">
        <f>日経!P18</f>
        <v>70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南日本!L37</f>
        <v>900</v>
      </c>
      <c r="C70" s="29">
        <f>朝日!L19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42" t="s">
        <v>65</v>
      </c>
      <c r="B71" s="143"/>
      <c r="C71" s="143"/>
      <c r="D71" s="143"/>
      <c r="E71" s="143"/>
      <c r="F71" s="145"/>
      <c r="G71" s="144"/>
    </row>
    <row r="72" spans="1:7" ht="17.100000000000001" customHeight="1">
      <c r="A72" s="1" t="s">
        <v>66</v>
      </c>
      <c r="B72" s="17">
        <f>南日本!L43</f>
        <v>2270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90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南日本!L44</f>
        <v>1570</v>
      </c>
      <c r="C73" s="26">
        <f>朝日!L25</f>
        <v>570</v>
      </c>
      <c r="D73" s="7">
        <v>0</v>
      </c>
      <c r="E73" s="26" t="e">
        <f>#REF!</f>
        <v>#REF!</v>
      </c>
      <c r="F73" s="41">
        <f>日経!P26</f>
        <v>50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南日本!L45</f>
        <v>1400</v>
      </c>
      <c r="C74" s="26">
        <f>朝日!L26</f>
        <v>0</v>
      </c>
      <c r="D74" s="7">
        <v>0</v>
      </c>
      <c r="E74" s="26" t="e">
        <f>#REF!</f>
        <v>#REF!</v>
      </c>
      <c r="F74" s="41">
        <f>日経!P27</f>
        <v>30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南日本!L46</f>
        <v>1670</v>
      </c>
      <c r="C75" s="26">
        <f>朝日!L27</f>
        <v>0</v>
      </c>
      <c r="D75" s="7">
        <v>0</v>
      </c>
      <c r="E75" s="26" t="e">
        <f>#REF!</f>
        <v>#REF!</v>
      </c>
      <c r="F75" s="41">
        <f>日経!P28</f>
        <v>40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南日本!L47</f>
        <v>1100</v>
      </c>
      <c r="C76" s="29">
        <f>朝日!L28</f>
        <v>60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42" t="s">
        <v>71</v>
      </c>
      <c r="B77" s="143"/>
      <c r="C77" s="143"/>
      <c r="D77" s="143"/>
      <c r="E77" s="143"/>
      <c r="F77" s="143"/>
      <c r="G77" s="144"/>
    </row>
    <row r="78" spans="1:7" ht="17.100000000000001" customHeight="1">
      <c r="A78" s="4" t="s">
        <v>72</v>
      </c>
      <c r="B78" s="20">
        <f>南日本!L53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42" t="s">
        <v>73</v>
      </c>
      <c r="B79" s="143"/>
      <c r="C79" s="143"/>
      <c r="D79" s="143"/>
      <c r="E79" s="143"/>
      <c r="F79" s="143"/>
      <c r="G79" s="144"/>
    </row>
    <row r="80" spans="1:7" ht="17.100000000000001" customHeight="1">
      <c r="A80" s="1" t="s">
        <v>74</v>
      </c>
      <c r="B80" s="21">
        <f>南日本!P12</f>
        <v>660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20</v>
      </c>
      <c r="G80" s="46" t="e">
        <f>SUM(B80:F80)</f>
        <v>#REF!</v>
      </c>
    </row>
    <row r="81" spans="1:7" ht="17.100000000000001" customHeight="1">
      <c r="A81" s="3" t="s">
        <v>75</v>
      </c>
      <c r="B81" s="19">
        <f>南日本!P13</f>
        <v>850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20</v>
      </c>
      <c r="G81" s="48" t="e">
        <f>SUM(B81:F81)</f>
        <v>#REF!</v>
      </c>
    </row>
    <row r="82" spans="1:7" ht="15" customHeight="1">
      <c r="A82" s="142" t="s">
        <v>76</v>
      </c>
      <c r="B82" s="143"/>
      <c r="C82" s="143"/>
      <c r="D82" s="143"/>
      <c r="E82" s="143"/>
      <c r="F82" s="143"/>
      <c r="G82" s="144"/>
    </row>
    <row r="83" spans="1:7" ht="17.100000000000001" customHeight="1">
      <c r="A83" s="1" t="s">
        <v>77</v>
      </c>
      <c r="B83" s="17">
        <f>南日本!P18</f>
        <v>2090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40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南日本!P19</f>
        <v>3330</v>
      </c>
      <c r="C84" s="26">
        <f>朝日!L39</f>
        <v>180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南日本!P20</f>
        <v>2230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南日本!P21</f>
        <v>1100</v>
      </c>
      <c r="C86" s="26">
        <f>朝日!L41</f>
        <v>0</v>
      </c>
      <c r="D86" s="7">
        <f>読売!P11</f>
        <v>20</v>
      </c>
      <c r="E86" s="26" t="e">
        <f>#REF!</f>
        <v>#REF!</v>
      </c>
      <c r="F86" s="41">
        <f>日経!P45</f>
        <v>40</v>
      </c>
      <c r="G86" s="47" t="e">
        <f t="shared" si="3"/>
        <v>#REF!</v>
      </c>
    </row>
    <row r="87" spans="1:7" ht="17.100000000000001" customHeight="1">
      <c r="A87" s="2" t="s">
        <v>81</v>
      </c>
      <c r="B87" s="18">
        <f>南日本!P22</f>
        <v>1030</v>
      </c>
      <c r="C87" s="26">
        <f>朝日!L42</f>
        <v>80</v>
      </c>
      <c r="D87" s="7">
        <v>0</v>
      </c>
      <c r="E87" s="26" t="e">
        <f>#REF!</f>
        <v>#REF!</v>
      </c>
      <c r="F87" s="41">
        <f>日経!P46</f>
        <v>30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南日本!P23</f>
        <v>1050</v>
      </c>
      <c r="C88" s="26">
        <f>朝日!L43</f>
        <v>20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南日本!P24</f>
        <v>1330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30</v>
      </c>
      <c r="G89" s="48" t="e">
        <f t="shared" si="3"/>
        <v>#REF!</v>
      </c>
    </row>
    <row r="90" spans="1:7" ht="15" customHeight="1">
      <c r="A90" s="146" t="s">
        <v>84</v>
      </c>
      <c r="B90" s="145"/>
      <c r="C90" s="145"/>
      <c r="D90" s="145"/>
      <c r="E90" s="145"/>
      <c r="F90" s="145"/>
      <c r="G90" s="147"/>
    </row>
    <row r="91" spans="1:7" ht="17.100000000000001" customHeight="1">
      <c r="A91" s="1" t="s">
        <v>85</v>
      </c>
      <c r="B91" s="17">
        <f>南日本!P30</f>
        <v>2990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100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南日本!P31</f>
        <v>1770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南日本!P32</f>
        <v>2270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130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南日本!P33</f>
        <v>2400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80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南日本!P34</f>
        <v>2080</v>
      </c>
      <c r="C95" s="26">
        <f>朝日!P16</f>
        <v>150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南日本!P35</f>
        <v>730</v>
      </c>
      <c r="C96" s="26">
        <f>朝日!P17</f>
        <v>90</v>
      </c>
      <c r="D96" s="7">
        <v>0</v>
      </c>
      <c r="E96" s="7">
        <v>0</v>
      </c>
      <c r="F96" s="41">
        <f>日経!U15</f>
        <v>20</v>
      </c>
      <c r="G96" s="47">
        <f t="shared" si="4"/>
        <v>840</v>
      </c>
    </row>
    <row r="97" spans="1:7" ht="17.100000000000001" customHeight="1">
      <c r="A97" s="2" t="s">
        <v>91</v>
      </c>
      <c r="B97" s="18">
        <f>南日本!P36</f>
        <v>1230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30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南日本!P37</f>
        <v>850</v>
      </c>
      <c r="C98" s="7">
        <f>朝日!P20</f>
        <v>50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南日本!P38</f>
        <v>1220</v>
      </c>
      <c r="C99" s="7">
        <f>朝日!P21</f>
        <v>70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南日本!P39</f>
        <v>670</v>
      </c>
      <c r="C100" s="29">
        <f>朝日!P22</f>
        <v>0</v>
      </c>
      <c r="D100" s="184">
        <f>読売!P26</f>
        <v>0</v>
      </c>
      <c r="E100" s="8">
        <v>0</v>
      </c>
      <c r="F100" s="42">
        <f>日経!U19</f>
        <v>10</v>
      </c>
      <c r="G100" s="48">
        <f t="shared" si="4"/>
        <v>680</v>
      </c>
    </row>
    <row r="101" spans="1:7" ht="15" customHeight="1">
      <c r="A101" s="142" t="s">
        <v>95</v>
      </c>
      <c r="B101" s="143"/>
      <c r="C101" s="143"/>
      <c r="D101" s="143"/>
      <c r="E101" s="143"/>
      <c r="F101" s="143"/>
      <c r="G101" s="144"/>
    </row>
    <row r="102" spans="1:7" ht="17.100000000000001" customHeight="1">
      <c r="A102" s="4" t="s">
        <v>96</v>
      </c>
      <c r="B102" s="20">
        <f>南日本!P45</f>
        <v>1610</v>
      </c>
      <c r="C102" s="34">
        <f>朝日!P27</f>
        <v>60</v>
      </c>
      <c r="D102" s="34">
        <f>読売!P31</f>
        <v>70</v>
      </c>
      <c r="E102" s="34" t="e">
        <f>#REF!</f>
        <v>#REF!</v>
      </c>
      <c r="F102" s="40">
        <f>日経!U24</f>
        <v>30</v>
      </c>
      <c r="G102" s="44" t="e">
        <f>SUM(B102:F102)</f>
        <v>#REF!</v>
      </c>
    </row>
    <row r="103" spans="1:7" ht="15" customHeight="1">
      <c r="A103" s="142" t="s">
        <v>97</v>
      </c>
      <c r="B103" s="143"/>
      <c r="C103" s="143"/>
      <c r="D103" s="143"/>
      <c r="E103" s="143"/>
      <c r="F103" s="145"/>
      <c r="G103" s="144"/>
    </row>
    <row r="104" spans="1:7" ht="17.100000000000001" customHeight="1">
      <c r="A104" s="1" t="s">
        <v>98</v>
      </c>
      <c r="B104" s="17">
        <f>南日本!P50</f>
        <v>2040</v>
      </c>
      <c r="C104" s="27">
        <f>朝日!P33</f>
        <v>40</v>
      </c>
      <c r="D104" s="27">
        <f>読売!P37</f>
        <v>70</v>
      </c>
      <c r="E104" s="35" t="e">
        <f>#REF!</f>
        <v>#REF!</v>
      </c>
      <c r="F104" s="39">
        <f>日経!U29</f>
        <v>50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南日本!P51</f>
        <v>2330</v>
      </c>
      <c r="C105" s="26">
        <f>朝日!P34</f>
        <v>50</v>
      </c>
      <c r="D105" s="26">
        <f>読売!P38</f>
        <v>70</v>
      </c>
      <c r="E105" s="26" t="e">
        <f>#REF!</f>
        <v>#REF!</v>
      </c>
      <c r="F105" s="41">
        <f>日経!U30</f>
        <v>50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南日本!P52</f>
        <v>620</v>
      </c>
      <c r="C106" s="26">
        <f>朝日!P35</f>
        <v>10</v>
      </c>
      <c r="D106" s="26">
        <f>読売!P39</f>
        <v>10</v>
      </c>
      <c r="E106" s="7">
        <v>0</v>
      </c>
      <c r="F106" s="11">
        <v>0</v>
      </c>
      <c r="G106" s="47">
        <f>SUM(B106:F106)</f>
        <v>640</v>
      </c>
    </row>
    <row r="107" spans="1:7" ht="17.100000000000001" customHeight="1">
      <c r="A107" s="3" t="s">
        <v>101</v>
      </c>
      <c r="B107" s="19">
        <f>南日本!P53</f>
        <v>630</v>
      </c>
      <c r="C107" s="29">
        <v>0</v>
      </c>
      <c r="D107" s="29">
        <f>読売!P40</f>
        <v>10</v>
      </c>
      <c r="E107" s="8">
        <v>0</v>
      </c>
      <c r="F107" s="42">
        <f>日経!U31</f>
        <v>10</v>
      </c>
      <c r="G107" s="48">
        <f>SUM(B107:F107)</f>
        <v>650</v>
      </c>
    </row>
    <row r="108" spans="1:7" ht="15" customHeight="1">
      <c r="A108" s="142" t="s">
        <v>102</v>
      </c>
      <c r="B108" s="143"/>
      <c r="C108" s="143"/>
      <c r="D108" s="143"/>
      <c r="E108" s="143"/>
      <c r="F108" s="143"/>
      <c r="G108" s="144"/>
    </row>
    <row r="109" spans="1:7" ht="17.100000000000001" customHeight="1">
      <c r="A109" s="1" t="s">
        <v>103</v>
      </c>
      <c r="B109" s="17">
        <f>南日本!S12</f>
        <v>820</v>
      </c>
      <c r="C109" s="27">
        <f>朝日!P42</f>
        <v>40</v>
      </c>
      <c r="D109" s="27">
        <f>読売!P44</f>
        <v>10</v>
      </c>
      <c r="E109" s="6">
        <v>0</v>
      </c>
      <c r="F109" s="39">
        <f>日経!U37</f>
        <v>10</v>
      </c>
      <c r="G109" s="46">
        <f>SUM(B109:F109)</f>
        <v>880</v>
      </c>
    </row>
    <row r="110" spans="1:7" ht="17.100000000000001" customHeight="1">
      <c r="A110" s="2" t="s">
        <v>104</v>
      </c>
      <c r="B110" s="18">
        <f>南日本!S13</f>
        <v>1230</v>
      </c>
      <c r="C110" s="26">
        <f>朝日!P43</f>
        <v>0</v>
      </c>
      <c r="D110" s="26">
        <f>読売!P45</f>
        <v>50</v>
      </c>
      <c r="E110" s="26" t="e">
        <f>#REF!</f>
        <v>#REF!</v>
      </c>
      <c r="F110" s="41">
        <f>日経!U38</f>
        <v>60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920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日経!U39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900</v>
      </c>
      <c r="C112" s="29">
        <f>朝日!P46</f>
        <v>80</v>
      </c>
      <c r="D112" s="29">
        <f>読売!P47</f>
        <v>10</v>
      </c>
      <c r="E112" s="185" t="e">
        <f>#REF!</f>
        <v>#REF!</v>
      </c>
      <c r="F112" s="42">
        <f>日経!U40</f>
        <v>20</v>
      </c>
      <c r="G112" s="48" t="e">
        <f>SUM(B112:F112)</f>
        <v>#REF!</v>
      </c>
    </row>
    <row r="113" spans="1:7" ht="15" customHeight="1">
      <c r="A113" s="142" t="s">
        <v>107</v>
      </c>
      <c r="B113" s="143"/>
      <c r="C113" s="143"/>
      <c r="D113" s="143"/>
      <c r="E113" s="143"/>
      <c r="F113" s="143"/>
      <c r="G113" s="144"/>
    </row>
    <row r="114" spans="1:7" ht="17.100000000000001" customHeight="1">
      <c r="A114" s="1" t="s">
        <v>108</v>
      </c>
      <c r="B114" s="17">
        <f>南日本!S21</f>
        <v>1290</v>
      </c>
      <c r="C114" s="27" t="e">
        <f>朝日!#REF!</f>
        <v>#REF!</v>
      </c>
      <c r="D114" s="6">
        <f>読売!U10</f>
        <v>40</v>
      </c>
      <c r="E114" s="35" t="e">
        <f>#REF!</f>
        <v>#REF!</v>
      </c>
      <c r="F114" s="39">
        <f>日経!U46</f>
        <v>40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1000</v>
      </c>
      <c r="C115" s="26" t="e">
        <f>朝日!#REF!</f>
        <v>#REF!</v>
      </c>
      <c r="D115" s="7">
        <f>読売!U11</f>
        <v>10</v>
      </c>
      <c r="E115" s="26" t="e">
        <f>#REF!</f>
        <v>#REF!</v>
      </c>
      <c r="F115" s="41">
        <f>日経!U47</f>
        <v>20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640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日経!U48</f>
        <v>10</v>
      </c>
      <c r="G116" s="48" t="e">
        <f>SUM(B116:F116)</f>
        <v>#REF!</v>
      </c>
    </row>
    <row r="117" spans="1:7" ht="17.100000000000001" customHeight="1">
      <c r="A117" s="150" t="s">
        <v>686</v>
      </c>
      <c r="B117" s="149" t="s">
        <v>0</v>
      </c>
      <c r="C117" s="53" t="s">
        <v>1</v>
      </c>
      <c r="D117" s="54" t="s">
        <v>2</v>
      </c>
      <c r="E117" s="55" t="s">
        <v>3</v>
      </c>
      <c r="F117" s="160" t="s">
        <v>4</v>
      </c>
      <c r="G117" s="13" t="s">
        <v>5</v>
      </c>
    </row>
    <row r="118" spans="1:7" ht="15" customHeight="1">
      <c r="A118" s="142" t="s">
        <v>111</v>
      </c>
      <c r="B118" s="143"/>
      <c r="C118" s="143"/>
      <c r="D118" s="143"/>
      <c r="E118" s="143"/>
      <c r="F118" s="143"/>
      <c r="G118" s="144"/>
    </row>
    <row r="119" spans="1:7" ht="17.100000000000001" customHeight="1">
      <c r="A119" s="1" t="s">
        <v>780</v>
      </c>
      <c r="B119" s="17">
        <f>南日本!S29</f>
        <v>530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2640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120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1390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40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2210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70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1590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40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1020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560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1370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1760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30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880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890</v>
      </c>
    </row>
    <row r="129" spans="1:7" ht="15" customHeight="1">
      <c r="A129" s="146" t="s">
        <v>121</v>
      </c>
      <c r="B129" s="145"/>
      <c r="C129" s="145"/>
      <c r="D129" s="145"/>
      <c r="E129" s="145"/>
      <c r="F129" s="145"/>
      <c r="G129" s="147"/>
    </row>
    <row r="130" spans="1:7" ht="17.100000000000001" customHeight="1">
      <c r="A130" s="1" t="s">
        <v>122</v>
      </c>
      <c r="B130" s="17">
        <f>南日本!S46</f>
        <v>1060</v>
      </c>
      <c r="C130" s="35">
        <f>朝日!T15</f>
        <v>110</v>
      </c>
      <c r="D130" s="35">
        <f>読売!U32</f>
        <v>30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南日本!S47</f>
        <v>920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20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南日本!S48</f>
        <v>450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460</v>
      </c>
    </row>
    <row r="133" spans="1:7" ht="17.100000000000001" customHeight="1">
      <c r="A133" s="2" t="s">
        <v>125</v>
      </c>
      <c r="B133" s="18">
        <f>南日本!S49</f>
        <v>900</v>
      </c>
      <c r="C133" s="26">
        <f>朝日!T17</f>
        <v>0</v>
      </c>
      <c r="D133" s="26">
        <f>読売!U34</f>
        <v>10</v>
      </c>
      <c r="E133" s="185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南日本!S50</f>
        <v>330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340</v>
      </c>
    </row>
    <row r="135" spans="1:7" ht="17.100000000000001" customHeight="1">
      <c r="A135" s="2" t="s">
        <v>127</v>
      </c>
      <c r="B135" s="18">
        <f>南日本!S51</f>
        <v>1860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南日本!S52</f>
        <v>440</v>
      </c>
      <c r="C136" s="29">
        <f>朝日!T19</f>
        <v>30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490</v>
      </c>
    </row>
    <row r="137" spans="1:7" ht="15" customHeight="1">
      <c r="A137" s="142" t="s">
        <v>129</v>
      </c>
      <c r="B137" s="143"/>
      <c r="C137" s="143"/>
      <c r="D137" s="143"/>
      <c r="E137" s="143"/>
      <c r="F137" s="143"/>
      <c r="G137" s="144"/>
    </row>
    <row r="138" spans="1:7" ht="17.100000000000001" customHeight="1">
      <c r="A138" s="1" t="s">
        <v>130</v>
      </c>
      <c r="B138" s="17">
        <f>南日本!V12</f>
        <v>190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200</v>
      </c>
    </row>
    <row r="139" spans="1:7" ht="17.100000000000001" customHeight="1">
      <c r="A139" s="2" t="s">
        <v>131</v>
      </c>
      <c r="B139" s="18">
        <f>南日本!V13</f>
        <v>2040</v>
      </c>
      <c r="C139" s="26">
        <f>朝日!T25</f>
        <v>10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260</v>
      </c>
      <c r="C140" s="29">
        <f>朝日!T26</f>
        <v>110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390</v>
      </c>
    </row>
    <row r="141" spans="1:7" ht="15" customHeight="1">
      <c r="A141" s="142" t="s">
        <v>133</v>
      </c>
      <c r="B141" s="143"/>
      <c r="C141" s="143"/>
      <c r="D141" s="143"/>
      <c r="E141" s="143"/>
      <c r="F141" s="143"/>
      <c r="G141" s="144"/>
    </row>
    <row r="142" spans="1:7" ht="17.100000000000001" customHeight="1">
      <c r="A142" s="4" t="s">
        <v>134</v>
      </c>
      <c r="B142" s="20">
        <f>南日本!V20</f>
        <v>1210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46" t="s">
        <v>135</v>
      </c>
      <c r="B143" s="145"/>
      <c r="C143" s="145"/>
      <c r="D143" s="145"/>
      <c r="E143" s="145"/>
      <c r="F143" s="145"/>
      <c r="G143" s="147"/>
    </row>
    <row r="144" spans="1:7" ht="17.100000000000001" customHeight="1">
      <c r="A144" s="1" t="s">
        <v>136</v>
      </c>
      <c r="B144" s="17">
        <f>南日本!V25</f>
        <v>750</v>
      </c>
      <c r="C144" s="27">
        <f>朝日!T35</f>
        <v>10</v>
      </c>
      <c r="D144" s="27">
        <f>読売!Z15</f>
        <v>40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480</v>
      </c>
      <c r="C145" s="7">
        <v>0</v>
      </c>
      <c r="D145" s="26">
        <f>読売!Z16</f>
        <v>10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600</v>
      </c>
      <c r="C146" s="26">
        <f>朝日!T38</f>
        <v>0</v>
      </c>
      <c r="D146" s="26">
        <f>読売!Z17</f>
        <v>40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510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42" t="s">
        <v>140</v>
      </c>
      <c r="B148" s="143"/>
      <c r="C148" s="143"/>
      <c r="D148" s="143"/>
      <c r="E148" s="143"/>
      <c r="F148" s="143"/>
      <c r="G148" s="144"/>
    </row>
    <row r="149" spans="1:7" ht="17.100000000000001" customHeight="1">
      <c r="A149" s="4" t="s">
        <v>141</v>
      </c>
      <c r="B149" s="20">
        <f>南日本!V33</f>
        <v>550</v>
      </c>
      <c r="C149" s="5">
        <v>0</v>
      </c>
      <c r="D149" s="5">
        <v>0</v>
      </c>
      <c r="E149" s="5">
        <v>0</v>
      </c>
      <c r="F149" s="40">
        <f>日経!AC10</f>
        <v>140</v>
      </c>
      <c r="G149" s="44">
        <f>SUM(B149:F149)</f>
        <v>690</v>
      </c>
    </row>
    <row r="150" spans="1:7" ht="15" customHeight="1">
      <c r="A150" s="142" t="s">
        <v>142</v>
      </c>
      <c r="B150" s="143"/>
      <c r="C150" s="143"/>
      <c r="D150" s="143"/>
      <c r="E150" s="143"/>
      <c r="F150" s="143"/>
      <c r="G150" s="144"/>
    </row>
    <row r="151" spans="1:7" ht="17.100000000000001" customHeight="1">
      <c r="A151" s="1" t="s">
        <v>143</v>
      </c>
      <c r="B151" s="17">
        <f>南日本!V38</f>
        <v>80</v>
      </c>
      <c r="C151" s="6" t="e">
        <f>朝日!#REF!</f>
        <v>#REF!</v>
      </c>
      <c r="D151" s="6">
        <v>0</v>
      </c>
      <c r="E151" s="6">
        <v>0</v>
      </c>
      <c r="F151" s="39">
        <f>日経!AC16</f>
        <v>20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220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250</v>
      </c>
    </row>
    <row r="153" spans="1:7" ht="17.100000000000001" customHeight="1">
      <c r="A153" s="2" t="s">
        <v>145</v>
      </c>
      <c r="B153" s="18">
        <f>南日本!V40</f>
        <v>260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280</v>
      </c>
    </row>
    <row r="154" spans="1:7" ht="17.100000000000001" customHeight="1">
      <c r="A154" s="2" t="s">
        <v>146</v>
      </c>
      <c r="B154" s="18">
        <f>南日本!V41</f>
        <v>150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160</v>
      </c>
    </row>
    <row r="155" spans="1:7" ht="17.100000000000001" customHeight="1">
      <c r="A155" s="2" t="s">
        <v>147</v>
      </c>
      <c r="B155" s="18">
        <f>南日本!V42</f>
        <v>130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140</v>
      </c>
    </row>
    <row r="156" spans="1:7" ht="17.100000000000001" customHeight="1">
      <c r="A156" s="2" t="s">
        <v>148</v>
      </c>
      <c r="B156" s="18">
        <f>南日本!V43</f>
        <v>200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150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110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140</v>
      </c>
    </row>
    <row r="159" spans="1:7" ht="17.100000000000001" customHeight="1"/>
    <row r="160" spans="1:7" ht="17.100000000000001" customHeight="1">
      <c r="A160" s="151" t="s">
        <v>713</v>
      </c>
      <c r="B160" s="22">
        <f t="shared" ref="B160:G160" si="8">SUM(B6:B147)</f>
        <v>150600</v>
      </c>
      <c r="C160" s="22" t="e">
        <f t="shared" si="8"/>
        <v>#REF!</v>
      </c>
      <c r="D160" s="22">
        <f t="shared" si="8"/>
        <v>1400</v>
      </c>
      <c r="E160" s="22" t="e">
        <f t="shared" si="8"/>
        <v>#REF!</v>
      </c>
      <c r="F160" s="22">
        <f t="shared" si="8"/>
        <v>3290</v>
      </c>
      <c r="G160" s="22" t="e">
        <f t="shared" si="8"/>
        <v>#REF!</v>
      </c>
    </row>
    <row r="161" spans="1:7" ht="17.100000000000001" customHeight="1">
      <c r="A161" s="151" t="s">
        <v>714</v>
      </c>
      <c r="B161" s="22">
        <f t="shared" ref="B161:G161" si="9">SUM(B149:B158)</f>
        <v>1850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250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52" t="s">
        <v>5</v>
      </c>
      <c r="B163" s="22">
        <f t="shared" ref="B163:G163" si="10">SUM(B160:B161)</f>
        <v>152450</v>
      </c>
      <c r="C163" s="22" t="e">
        <f t="shared" si="10"/>
        <v>#REF!</v>
      </c>
      <c r="D163" s="22">
        <f t="shared" si="10"/>
        <v>1460</v>
      </c>
      <c r="E163" s="22" t="e">
        <f t="shared" si="10"/>
        <v>#REF!</v>
      </c>
      <c r="F163" s="22">
        <f t="shared" si="10"/>
        <v>3540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2"/>
  <sheetViews>
    <sheetView workbookViewId="0">
      <selection activeCell="F14" sqref="F14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60" t="s">
        <v>685</v>
      </c>
      <c r="B1" s="961"/>
      <c r="C1" s="961"/>
      <c r="D1" s="961"/>
      <c r="E1" s="961"/>
      <c r="F1" s="961"/>
      <c r="G1" s="961"/>
    </row>
    <row r="2" spans="1:7" ht="18.75" customHeight="1">
      <c r="A2" s="154" t="s">
        <v>715</v>
      </c>
      <c r="B2" s="155"/>
      <c r="C2" s="155"/>
      <c r="D2" s="155"/>
      <c r="E2" s="155"/>
      <c r="F2" s="155"/>
      <c r="G2" s="155"/>
    </row>
    <row r="3" spans="1:7" ht="18.75" customHeight="1">
      <c r="A3" s="962" t="s">
        <v>716</v>
      </c>
      <c r="B3" s="962"/>
      <c r="C3" s="962"/>
      <c r="D3" s="962"/>
      <c r="E3" s="962"/>
      <c r="F3" s="962"/>
      <c r="G3" s="962"/>
    </row>
    <row r="4" spans="1:7" ht="17.100000000000001" customHeight="1">
      <c r="A4" s="150" t="s">
        <v>686</v>
      </c>
      <c r="B4" s="149" t="s">
        <v>0</v>
      </c>
      <c r="C4" s="53" t="s">
        <v>1</v>
      </c>
      <c r="D4" s="54" t="s">
        <v>2</v>
      </c>
      <c r="E4" s="55" t="s">
        <v>3</v>
      </c>
      <c r="F4" s="162" t="s">
        <v>4</v>
      </c>
      <c r="G4" s="13" t="s">
        <v>5</v>
      </c>
    </row>
    <row r="5" spans="1:7" ht="15" customHeight="1">
      <c r="A5" s="142" t="s">
        <v>36</v>
      </c>
      <c r="B5" s="143"/>
      <c r="C5" s="143"/>
      <c r="D5" s="143"/>
      <c r="E5" s="143"/>
      <c r="F5" s="143"/>
      <c r="G5" s="144"/>
    </row>
    <row r="6" spans="1:7" ht="17.100000000000001" customHeight="1">
      <c r="A6" s="1" t="s">
        <v>7</v>
      </c>
      <c r="B6" s="21">
        <f>VLOOKUP(A6,南日本!E25:G55,2,FALSE)</f>
        <v>1970</v>
      </c>
      <c r="C6" s="6">
        <f>VLOOKUP(A6,朝日!G8:I52,2,FALSE)</f>
        <v>70</v>
      </c>
      <c r="D6" s="6">
        <f>VLOOKUP(A6,読売!C38:E49,2,FALSE)</f>
        <v>40</v>
      </c>
      <c r="E6" s="27">
        <f>VLOOKUP(A6,毎日!G8:I53,2,FALSE)</f>
        <v>10</v>
      </c>
      <c r="F6" s="39">
        <f>VLOOKUP(A6,日経!G8:I50,2,FALSE)</f>
        <v>40</v>
      </c>
      <c r="G6" s="46">
        <f>SUM(B6:F6)</f>
        <v>2130</v>
      </c>
    </row>
    <row r="7" spans="1:7" ht="17.100000000000001" customHeight="1">
      <c r="A7" s="2" t="s">
        <v>8</v>
      </c>
      <c r="B7" s="18">
        <f>VLOOKUP(A7,南日本!E26:G56,2,FALSE)</f>
        <v>2410</v>
      </c>
      <c r="C7" s="422">
        <f>VLOOKUP(A7,朝日!G9:I53,2,FALSE)</f>
        <v>70</v>
      </c>
      <c r="D7" s="421">
        <f>VLOOKUP(A7,読売!C39:E50,2,FALSE)</f>
        <v>40</v>
      </c>
      <c r="E7" s="185">
        <v>0</v>
      </c>
      <c r="F7" s="41">
        <f>VLOOKUP(A7,日経!G9:I51,2,FALSE)</f>
        <v>50</v>
      </c>
      <c r="G7" s="47">
        <f>SUM(B7:F7)</f>
        <v>2570</v>
      </c>
    </row>
    <row r="8" spans="1:7" ht="17.100000000000001" customHeight="1">
      <c r="A8" s="3" t="s">
        <v>9</v>
      </c>
      <c r="B8" s="413">
        <f>VLOOKUP(A8,南日本!E27:G58,2,FALSE)</f>
        <v>1280</v>
      </c>
      <c r="C8" s="8">
        <f>VLOOKUP(A8,朝日!G10:I54,2,FALSE)</f>
        <v>30</v>
      </c>
      <c r="D8" s="421">
        <f>VLOOKUP(A8,読売!C40:E51,2,FALSE)</f>
        <v>10</v>
      </c>
      <c r="E8" s="456">
        <v>0</v>
      </c>
      <c r="F8" s="161">
        <f>VLOOKUP(A8,日経!G10:I52,2,FALSE)</f>
        <v>10</v>
      </c>
      <c r="G8" s="48">
        <f>SUM(B8:F8)</f>
        <v>1330</v>
      </c>
    </row>
    <row r="9" spans="1:7" ht="15" customHeight="1">
      <c r="A9" s="142" t="s">
        <v>37</v>
      </c>
      <c r="B9" s="143"/>
      <c r="C9" s="143"/>
      <c r="D9" s="143"/>
      <c r="E9" s="143"/>
      <c r="F9" s="143"/>
      <c r="G9" s="144"/>
    </row>
    <row r="10" spans="1:7" ht="17.100000000000001" customHeight="1">
      <c r="A10" s="1" t="s">
        <v>10</v>
      </c>
      <c r="B10" s="21">
        <f>VLOOKUP(A10,南日本!E29:G60,2,FALSE)</f>
        <v>2770</v>
      </c>
      <c r="C10" s="6">
        <f>VLOOKUP(A10,朝日!G12:I56,2,FALSE)</f>
        <v>130</v>
      </c>
      <c r="D10" s="6">
        <f>VLOOKUP(A10,読売!C47:E49,2,FALSE)</f>
        <v>50</v>
      </c>
      <c r="E10" s="27">
        <f>VLOOKUP(A10,毎日!G12:I57,2,FALSE)</f>
        <v>50</v>
      </c>
      <c r="F10" s="39">
        <f>VLOOKUP(A10,日経!G12:I54,2,FALSE)</f>
        <v>90</v>
      </c>
      <c r="G10" s="46">
        <f>SUM(B10:F10)</f>
        <v>3090</v>
      </c>
    </row>
    <row r="11" spans="1:7" ht="17.100000000000001" customHeight="1">
      <c r="A11" s="2" t="s">
        <v>11</v>
      </c>
      <c r="B11" s="18">
        <f>VLOOKUP(A11,南日本!E30:G61,2,FALSE)</f>
        <v>1680</v>
      </c>
      <c r="C11" s="422">
        <f>VLOOKUP(A11,朝日!G13:I57,2,FALSE)</f>
        <v>40</v>
      </c>
      <c r="D11" s="421">
        <v>0</v>
      </c>
      <c r="E11" s="26">
        <f>VLOOKUP(A11,毎日!G13:I58,2,FALSE)</f>
        <v>10</v>
      </c>
      <c r="F11" s="41">
        <f>VLOOKUP(A11,日経!G13:I55,2,FALSE)</f>
        <v>40</v>
      </c>
      <c r="G11" s="47">
        <f>SUM(B11:F11)</f>
        <v>1770</v>
      </c>
    </row>
    <row r="12" spans="1:7" ht="17.100000000000001" customHeight="1">
      <c r="A12" s="3" t="s">
        <v>12</v>
      </c>
      <c r="B12" s="19">
        <f>VLOOKUP(A12,南日本!E31:G62,2,FALSE)</f>
        <v>1570</v>
      </c>
      <c r="C12" s="8">
        <f>VLOOKUP(A12,朝日!G14:I58,2,FALSE)</f>
        <v>40</v>
      </c>
      <c r="D12" s="421">
        <f>VLOOKUP(A12,読売!C44:E55,2,FALSE)</f>
        <v>30</v>
      </c>
      <c r="E12" s="26">
        <f>VLOOKUP(A12,毎日!G14:I59,2,FALSE)</f>
        <v>10</v>
      </c>
      <c r="F12" s="161">
        <f>VLOOKUP(A12,日経!G14:I56,2,FALSE)</f>
        <v>30</v>
      </c>
      <c r="G12" s="48">
        <f>SUM(B12:F12)</f>
        <v>1680</v>
      </c>
    </row>
    <row r="13" spans="1:7" ht="15" customHeight="1">
      <c r="A13" s="142" t="s">
        <v>38</v>
      </c>
      <c r="B13" s="143"/>
      <c r="C13" s="143"/>
      <c r="D13" s="143"/>
      <c r="E13" s="143"/>
      <c r="F13" s="143"/>
      <c r="G13" s="144"/>
    </row>
    <row r="14" spans="1:7" ht="17.100000000000001" customHeight="1">
      <c r="A14" s="4" t="s">
        <v>13</v>
      </c>
      <c r="B14" s="21">
        <f>VLOOKUP(A14,南日本!E33:G64,2,FALSE)</f>
        <v>3920</v>
      </c>
      <c r="C14" s="6" t="e">
        <f>VLOOKUP(A14,朝日!G27:I71,2,FALSE)</f>
        <v>#N/A</v>
      </c>
      <c r="D14" s="5">
        <v>0</v>
      </c>
      <c r="E14" s="27">
        <f>VLOOKUP(A14,毎日!G16:I61,2,FALSE)</f>
        <v>20</v>
      </c>
      <c r="F14" s="39" t="e">
        <f>VLOOKUP(A14,日経!G27:I69,2,FALSE)</f>
        <v>#N/A</v>
      </c>
      <c r="G14" s="44" t="e">
        <f>SUM(B14:F14)</f>
        <v>#N/A</v>
      </c>
    </row>
    <row r="15" spans="1:7" ht="15" customHeight="1">
      <c r="A15" s="142" t="s">
        <v>39</v>
      </c>
      <c r="B15" s="143"/>
      <c r="C15" s="143"/>
      <c r="D15" s="143"/>
      <c r="E15" s="143"/>
      <c r="F15" s="143"/>
      <c r="G15" s="144"/>
    </row>
    <row r="16" spans="1:7" ht="17.100000000000001" customHeight="1">
      <c r="A16" s="1" t="s">
        <v>14</v>
      </c>
      <c r="B16" s="21">
        <f>VLOOKUP(A16,南日本!E35:G66,2,FALSE)</f>
        <v>3200</v>
      </c>
      <c r="C16" s="6">
        <f>VLOOKUP(A16,朝日!G18:I62,2,FALSE)</f>
        <v>40</v>
      </c>
      <c r="D16" s="35">
        <f>VLOOKUP(A16,読売!G8:I49,2,FALSE)</f>
        <v>40</v>
      </c>
      <c r="E16" s="185">
        <v>0</v>
      </c>
      <c r="F16" s="39">
        <f>VLOOKUP(A16,日経!G18:I60,2,FALSE)</f>
        <v>30</v>
      </c>
      <c r="G16" s="43">
        <f>SUM(B16:F16)</f>
        <v>3310</v>
      </c>
    </row>
    <row r="17" spans="1:7" ht="17.100000000000001" customHeight="1">
      <c r="A17" s="2" t="s">
        <v>15</v>
      </c>
      <c r="B17" s="414">
        <f>VLOOKUP(A17,南日本!E36:G67,2,FALSE)</f>
        <v>2210</v>
      </c>
      <c r="C17" s="422">
        <f>VLOOKUP(A17,朝日!G19:I63,2,FALSE)</f>
        <v>50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VLOOKUP(A17,日経!G19:I61,2,FALSE)</f>
        <v>40</v>
      </c>
      <c r="G17" s="45">
        <f>SUM(B17:F17)</f>
        <v>2320</v>
      </c>
    </row>
    <row r="18" spans="1:7" ht="17.100000000000001" customHeight="1">
      <c r="A18" s="2" t="s">
        <v>966</v>
      </c>
      <c r="B18" s="19">
        <f>VLOOKUP(A18,南日本!E37:G68,2,FALSE)</f>
        <v>3350</v>
      </c>
      <c r="C18" s="8">
        <f>VLOOKUP(A18,朝日!G20:I64,2,FALSE)</f>
        <v>60</v>
      </c>
      <c r="D18" s="26">
        <f>VLOOKUP(A18,読売!G10:I51,2,FALSE)</f>
        <v>20</v>
      </c>
      <c r="E18" s="26">
        <f>VLOOKUP(A18,毎日!G20:I65,2,FALSE)</f>
        <v>10</v>
      </c>
      <c r="F18" s="41">
        <f>VLOOKUP(A18,日経!G20:I62,2,FALSE)</f>
        <v>50</v>
      </c>
      <c r="G18" s="45">
        <f>SUM(B18:F18)</f>
        <v>3490</v>
      </c>
    </row>
    <row r="19" spans="1:7" ht="15" customHeight="1">
      <c r="A19" s="142" t="s">
        <v>40</v>
      </c>
      <c r="B19" s="143"/>
      <c r="C19" s="143"/>
      <c r="D19" s="143"/>
      <c r="E19" s="143"/>
      <c r="F19" s="143"/>
      <c r="G19" s="144"/>
    </row>
    <row r="20" spans="1:7" ht="17.100000000000001" customHeight="1">
      <c r="A20" s="1" t="s">
        <v>18</v>
      </c>
      <c r="B20" s="413">
        <f>VLOOKUP(A20,南日本!H12:J55,2,FALSE)</f>
        <v>2550</v>
      </c>
      <c r="C20" s="6">
        <f>VLOOKUP(A20,朝日!G23:I67,2,FALSE)</f>
        <v>60</v>
      </c>
      <c r="D20" s="35">
        <f>VLOOKUP(A20,読売!G13:I54,2,FALSE)</f>
        <v>40</v>
      </c>
      <c r="E20" s="27">
        <f>VLOOKUP(A20,毎日!K8:M53,2,FALSE)</f>
        <v>20</v>
      </c>
      <c r="F20" s="39">
        <f>VLOOKUP(A20,日経!G23:I65,2,FALSE)</f>
        <v>60</v>
      </c>
      <c r="G20" s="46">
        <f>SUM(B20:F20)</f>
        <v>2730</v>
      </c>
    </row>
    <row r="21" spans="1:7" ht="17.100000000000001" customHeight="1">
      <c r="A21" s="2" t="s">
        <v>19</v>
      </c>
      <c r="B21" s="413">
        <f>VLOOKUP(A21,南日本!H13:J56,2,FALSE)</f>
        <v>2540</v>
      </c>
      <c r="C21" s="7">
        <f>VLOOKUP(A21,朝日!G24:I68,2,FALSE)</f>
        <v>40</v>
      </c>
      <c r="D21" s="26">
        <f>VLOOKUP(A21,読売!G14:I55,2,FALSE)</f>
        <v>30</v>
      </c>
      <c r="E21" s="26">
        <f>VLOOKUP(A21,毎日!K9:M54,2,FALSE)</f>
        <v>20</v>
      </c>
      <c r="F21" s="41">
        <f>VLOOKUP(A21,日経!G24:I66,2,FALSE)</f>
        <v>20</v>
      </c>
      <c r="G21" s="47">
        <f>SUM(B21:F21)</f>
        <v>2650</v>
      </c>
    </row>
    <row r="22" spans="1:7" ht="17.100000000000001" customHeight="1">
      <c r="A22" s="2" t="s">
        <v>779</v>
      </c>
      <c r="B22" s="413">
        <f>VLOOKUP(A22,南日本!H14:J58,2,FALSE)</f>
        <v>860</v>
      </c>
      <c r="C22" s="422">
        <f>VLOOKUP(A22,朝日!G25:I69,2,FALSE)</f>
        <v>20</v>
      </c>
      <c r="D22" s="26">
        <f>VLOOKUP(A22,読売!G15:I56,2,FALSE)</f>
        <v>10</v>
      </c>
      <c r="E22" s="26">
        <f>VLOOKUP(A22,毎日!K10:M55,2,FALSE)</f>
        <v>20</v>
      </c>
      <c r="F22" s="41">
        <f>VLOOKUP(A22,日経!G25:I67,2,FALSE)</f>
        <v>10</v>
      </c>
      <c r="G22" s="47">
        <f>SUM(B22:F22)</f>
        <v>920</v>
      </c>
    </row>
    <row r="23" spans="1:7" ht="17.100000000000001" customHeight="1">
      <c r="A23" s="2" t="s">
        <v>976</v>
      </c>
      <c r="B23" s="413" t="str">
        <f>VLOOKUP(A23,南日本!H15:J59,2,FALSE)</f>
        <v>廃店</v>
      </c>
      <c r="C23" s="7" t="str">
        <f>VLOOKUP(A23,朝日!G26:I70,2,FALSE)</f>
        <v>廃店</v>
      </c>
      <c r="D23" s="444" t="s">
        <v>987</v>
      </c>
      <c r="E23" s="425" t="s">
        <v>987</v>
      </c>
      <c r="F23" s="41" t="str">
        <f>VLOOKUP(A23,日経!G26:I68,2,FALSE)</f>
        <v>廃店</v>
      </c>
      <c r="G23" s="47">
        <f>SUM(B23:F23)</f>
        <v>0</v>
      </c>
    </row>
    <row r="24" spans="1:7" ht="17.100000000000001" customHeight="1">
      <c r="A24" s="3" t="s">
        <v>21</v>
      </c>
      <c r="B24" s="413">
        <f>VLOOKUP(A24,南日本!H16:J60,2,FALSE)</f>
        <v>390</v>
      </c>
      <c r="C24" s="8">
        <f>VLOOKUP(A24,朝日!G27:I71,2,FALSE)</f>
        <v>10</v>
      </c>
      <c r="D24" s="26">
        <v>0</v>
      </c>
      <c r="E24" s="26">
        <v>0</v>
      </c>
      <c r="F24" s="161">
        <f>VLOOKUP(A24,日経!G27:I69,2,FALSE)</f>
        <v>10</v>
      </c>
      <c r="G24" s="48">
        <f>SUM(B24:F24)</f>
        <v>410</v>
      </c>
    </row>
    <row r="25" spans="1:7" ht="15" customHeight="1">
      <c r="A25" s="142" t="s">
        <v>41</v>
      </c>
      <c r="B25" s="143"/>
      <c r="C25" s="143"/>
      <c r="D25" s="143"/>
      <c r="E25" s="143"/>
      <c r="F25" s="143"/>
      <c r="G25" s="144"/>
    </row>
    <row r="26" spans="1:7" ht="17.100000000000001" customHeight="1">
      <c r="A26" s="1" t="s">
        <v>22</v>
      </c>
      <c r="B26" s="413">
        <f>VLOOKUP(A26,南日本!H18:J62,2,FALSE)</f>
        <v>1350</v>
      </c>
      <c r="C26" s="6">
        <f>VLOOKUP(A26,朝日!G29:I73,2,FALSE)</f>
        <v>40</v>
      </c>
      <c r="D26" s="35">
        <v>0</v>
      </c>
      <c r="E26" s="27">
        <f>VLOOKUP(A26,毎日!K14:M59,2,FALSE)</f>
        <v>10</v>
      </c>
      <c r="F26" s="39">
        <f>VLOOKUP(A26,日経!K8:M50,2,FALSE)</f>
        <v>30</v>
      </c>
      <c r="G26" s="46">
        <f t="shared" ref="G26:G31" si="0">SUM(B26:F26)</f>
        <v>1430</v>
      </c>
    </row>
    <row r="27" spans="1:7" ht="17.100000000000001" customHeight="1">
      <c r="A27" s="2" t="s">
        <v>23</v>
      </c>
      <c r="B27" s="413">
        <f>VLOOKUP(A27,南日本!H19:J63,2,FALSE)</f>
        <v>1060</v>
      </c>
      <c r="C27" s="422">
        <f>VLOOKUP(A27,朝日!G30:I74,2,FALSE)</f>
        <v>30</v>
      </c>
      <c r="D27" s="26">
        <v>0</v>
      </c>
      <c r="E27" s="26">
        <f>VLOOKUP(A27,毎日!K15:M60,2,FALSE)</f>
        <v>10</v>
      </c>
      <c r="F27" s="41">
        <f>VLOOKUP(A27,日経!K9:M51,2,FALSE)</f>
        <v>30</v>
      </c>
      <c r="G27" s="47">
        <f t="shared" si="0"/>
        <v>1130</v>
      </c>
    </row>
    <row r="28" spans="1:7" ht="17.100000000000001" customHeight="1">
      <c r="A28" s="2" t="s">
        <v>24</v>
      </c>
      <c r="B28" s="413">
        <f>VLOOKUP(A28,南日本!H20:J64,2,FALSE)</f>
        <v>1090</v>
      </c>
      <c r="C28" s="24">
        <f>VLOOKUP(A28,朝日!G31:I75,2,FALSE)</f>
        <v>30</v>
      </c>
      <c r="D28" s="26">
        <v>0</v>
      </c>
      <c r="E28" s="26">
        <f>VLOOKUP(A28,毎日!K16:M61,2,FALSE)</f>
        <v>10</v>
      </c>
      <c r="F28" s="41">
        <f>VLOOKUP(A28,日経!K10:M52,2,FALSE)</f>
        <v>20</v>
      </c>
      <c r="G28" s="47">
        <f t="shared" si="0"/>
        <v>1150</v>
      </c>
    </row>
    <row r="29" spans="1:7" ht="17.100000000000001" customHeight="1">
      <c r="A29" s="2" t="s">
        <v>25</v>
      </c>
      <c r="B29" s="413">
        <f>VLOOKUP(A29,南日本!H21:J65,2,FALSE)</f>
        <v>1450</v>
      </c>
      <c r="C29" s="24">
        <f>VLOOKUP(A29,朝日!G31:I76,2,FALSE)</f>
        <v>40</v>
      </c>
      <c r="D29" s="26">
        <v>0</v>
      </c>
      <c r="E29" s="26">
        <f>VLOOKUP(A29,毎日!K17:M62,2,FALSE)</f>
        <v>10</v>
      </c>
      <c r="F29" s="41">
        <f>VLOOKUP(A29,日経!K11:M53,2,FALSE)</f>
        <v>40</v>
      </c>
      <c r="G29" s="47">
        <f t="shared" si="0"/>
        <v>1540</v>
      </c>
    </row>
    <row r="30" spans="1:7" ht="17.100000000000001" customHeight="1">
      <c r="A30" s="2" t="s">
        <v>26</v>
      </c>
      <c r="B30" s="413">
        <f>VLOOKUP(A30,南日本!H22:J66,2,FALSE)</f>
        <v>2240</v>
      </c>
      <c r="C30" s="7">
        <f>VLOOKUP(A30,朝日!G32:I77,2,FALSE)</f>
        <v>90</v>
      </c>
      <c r="D30" s="26">
        <f>VLOOKUP(A30,読売!G23:I64,2,FALSE)</f>
        <v>10</v>
      </c>
      <c r="E30" s="26">
        <f>VLOOKUP(A30,毎日!K18:M63,2,FALSE)</f>
        <v>20</v>
      </c>
      <c r="F30" s="41">
        <f>VLOOKUP(A30,日経!K12:M54,2,FALSE)</f>
        <v>40</v>
      </c>
      <c r="G30" s="47">
        <f t="shared" si="0"/>
        <v>2400</v>
      </c>
    </row>
    <row r="31" spans="1:7" ht="17.100000000000001" customHeight="1">
      <c r="A31" s="3" t="s">
        <v>27</v>
      </c>
      <c r="B31" s="413">
        <f>VLOOKUP(A31,南日本!H23:J67,2,FALSE)</f>
        <v>2020</v>
      </c>
      <c r="C31" s="8">
        <f>VLOOKUP(A31,朝日!G33:I78,2,FALSE)</f>
        <v>50</v>
      </c>
      <c r="D31" s="26">
        <f>VLOOKUP(A31,読売!G24:I65,2,FALSE)</f>
        <v>20</v>
      </c>
      <c r="E31" s="26">
        <f>VLOOKUP(A31,毎日!K19:M64,2,FALSE)</f>
        <v>10</v>
      </c>
      <c r="F31" s="161">
        <f>VLOOKUP(A31,日経!K13:M55,2,FALSE)</f>
        <v>30</v>
      </c>
      <c r="G31" s="48">
        <f t="shared" si="0"/>
        <v>2130</v>
      </c>
    </row>
    <row r="32" spans="1:7" ht="15" customHeight="1">
      <c r="A32" s="142" t="s">
        <v>42</v>
      </c>
      <c r="B32" s="143"/>
      <c r="C32" s="143"/>
      <c r="D32" s="143"/>
      <c r="E32" s="143"/>
      <c r="F32" s="143"/>
      <c r="G32" s="144"/>
    </row>
    <row r="33" spans="1:7" ht="17.100000000000001" customHeight="1">
      <c r="A33" s="1" t="s">
        <v>28</v>
      </c>
      <c r="B33" s="413">
        <f>VLOOKUP(A33,南日本!H25:J69,2,FALSE)</f>
        <v>1510</v>
      </c>
      <c r="C33" s="27">
        <f>VLOOKUP(A33,朝日!K8:M52,2,FALSE)</f>
        <v>50</v>
      </c>
      <c r="D33" s="35">
        <f>VLOOKUP(A33,読売!G26:I67,2,FALSE)</f>
        <v>20</v>
      </c>
      <c r="E33" s="27">
        <f>VLOOKUP(A33,毎日!K21:M66,2,FALSE)</f>
        <v>10</v>
      </c>
      <c r="F33" s="39">
        <f>VLOOKUP(A33,日経!K15:M57,2,FALSE)</f>
        <v>30</v>
      </c>
      <c r="G33" s="46">
        <f>SUM(B33:F33)</f>
        <v>1620</v>
      </c>
    </row>
    <row r="34" spans="1:7" ht="17.100000000000001" customHeight="1">
      <c r="A34" s="2" t="s">
        <v>29</v>
      </c>
      <c r="B34" s="413">
        <f>VLOOKUP(A34,南日本!H26:J70,2,FALSE)</f>
        <v>2670</v>
      </c>
      <c r="C34" s="26">
        <f>VLOOKUP(A34,朝日!K9:M53,2,FALSE)</f>
        <v>90</v>
      </c>
      <c r="D34" s="26">
        <f>VLOOKUP(A34,読売!G27:I68,2,FALSE)</f>
        <v>80</v>
      </c>
      <c r="E34" s="26">
        <f>VLOOKUP(A34,毎日!K22:M67,2,FALSE)</f>
        <v>20</v>
      </c>
      <c r="F34" s="41">
        <f>VLOOKUP(A34,日経!K16:M58,2,FALSE)</f>
        <v>60</v>
      </c>
      <c r="G34" s="47">
        <f>SUM(B34:F34)</f>
        <v>2920</v>
      </c>
    </row>
    <row r="35" spans="1:7" ht="17.100000000000001" customHeight="1">
      <c r="A35" s="3" t="s">
        <v>30</v>
      </c>
      <c r="B35" s="413">
        <f>VLOOKUP(A35,南日本!H27:J71,2,FALSE)</f>
        <v>930</v>
      </c>
      <c r="C35" s="425">
        <f>VLOOKUP(A35,朝日!K10:M54,2,FALSE)</f>
        <v>30</v>
      </c>
      <c r="D35" s="26">
        <f>VLOOKUP(A35,読売!G28:I69,2,FALSE)</f>
        <v>20</v>
      </c>
      <c r="E35" s="26">
        <v>0</v>
      </c>
      <c r="F35" s="161">
        <f>VLOOKUP(A35,日経!K17:M59,2,FALSE)</f>
        <v>30</v>
      </c>
      <c r="G35" s="48">
        <f>SUM(B35:F35)</f>
        <v>1010</v>
      </c>
    </row>
    <row r="36" spans="1:7" ht="15" customHeight="1">
      <c r="A36" s="142" t="s">
        <v>43</v>
      </c>
      <c r="B36" s="143"/>
      <c r="C36" s="143"/>
      <c r="D36" s="143"/>
      <c r="E36" s="143"/>
      <c r="F36" s="143"/>
      <c r="G36" s="144"/>
    </row>
    <row r="37" spans="1:7" ht="17.100000000000001" customHeight="1">
      <c r="A37" s="1" t="s">
        <v>6</v>
      </c>
      <c r="B37" s="413">
        <f>VLOOKUP(A37,南日本!H29:J73,2,FALSE)</f>
        <v>3770</v>
      </c>
      <c r="C37" s="27">
        <f>VLOOKUP(A37,朝日!K12:M56,2,FALSE)</f>
        <v>150</v>
      </c>
      <c r="D37" s="35">
        <v>0</v>
      </c>
      <c r="E37" s="27">
        <f>VLOOKUP(A37,毎日!K25:M70,2,FALSE)</f>
        <v>40</v>
      </c>
      <c r="F37" s="39">
        <f>VLOOKUP(A37,日経!K19:M61,2,FALSE)</f>
        <v>130</v>
      </c>
      <c r="G37" s="46">
        <f>SUM(B37:F37)</f>
        <v>4090</v>
      </c>
    </row>
    <row r="38" spans="1:7" ht="17.100000000000001" customHeight="1">
      <c r="A38" s="2" t="s">
        <v>31</v>
      </c>
      <c r="B38" s="413">
        <f>VLOOKUP(A38,南日本!H30:J74,2,FALSE)</f>
        <v>3280</v>
      </c>
      <c r="C38" s="26">
        <f>VLOOKUP(A38,朝日!K13:M57,2,FALSE)</f>
        <v>160</v>
      </c>
      <c r="D38" s="26">
        <v>0</v>
      </c>
      <c r="E38" s="26">
        <f>VLOOKUP(A38,毎日!K26:M71,2,FALSE)</f>
        <v>50</v>
      </c>
      <c r="F38" s="41">
        <f>VLOOKUP(A38,日経!K20:M62,2,FALSE)</f>
        <v>100</v>
      </c>
      <c r="G38" s="47">
        <f t="shared" ref="G38:G45" si="1">SUM(B38:F38)</f>
        <v>3590</v>
      </c>
    </row>
    <row r="39" spans="1:7" ht="17.100000000000001" customHeight="1">
      <c r="A39" s="2" t="s">
        <v>32</v>
      </c>
      <c r="B39" s="413">
        <f>VLOOKUP(A39,南日本!H31:J75,2,FALSE)</f>
        <v>1660</v>
      </c>
      <c r="C39" s="26">
        <f>VLOOKUP(A39,朝日!K14:M58,2,FALSE)</f>
        <v>60</v>
      </c>
      <c r="D39" s="26">
        <v>0</v>
      </c>
      <c r="E39" s="26">
        <f>VLOOKUP(A39,毎日!K27:M72,2,FALSE)</f>
        <v>10</v>
      </c>
      <c r="F39" s="41">
        <f>VLOOKUP(A39,日経!K21:M63,2,FALSE)</f>
        <v>40</v>
      </c>
      <c r="G39" s="47">
        <f t="shared" si="1"/>
        <v>1770</v>
      </c>
    </row>
    <row r="40" spans="1:7" ht="17.100000000000001" customHeight="1">
      <c r="A40" s="2" t="s">
        <v>33</v>
      </c>
      <c r="B40" s="413">
        <f>VLOOKUP(A40,南日本!H32:J76,2,FALSE)</f>
        <v>100</v>
      </c>
      <c r="C40" s="26">
        <f>VLOOKUP(A40,朝日!K15:M59,2,FALSE)</f>
        <v>10</v>
      </c>
      <c r="D40" s="7">
        <v>0</v>
      </c>
      <c r="E40" s="26">
        <v>0</v>
      </c>
      <c r="F40" s="41">
        <f>VLOOKUP(A40,日経!K22:M64,2,FALSE)</f>
        <v>10</v>
      </c>
      <c r="G40" s="47">
        <f t="shared" si="1"/>
        <v>120</v>
      </c>
    </row>
    <row r="41" spans="1:7" ht="17.100000000000001" customHeight="1">
      <c r="A41" s="2" t="s">
        <v>514</v>
      </c>
      <c r="B41" s="413">
        <f>VLOOKUP(A41,南日本!H33:J77,2,FALSE)</f>
        <v>1430</v>
      </c>
      <c r="C41" s="26">
        <f>VLOOKUP(A41,朝日!K16:M60,2,FALSE)</f>
        <v>50</v>
      </c>
      <c r="D41" s="7">
        <v>0</v>
      </c>
      <c r="E41" s="26">
        <f>VLOOKUP(A41,毎日!K29:M74,2,FALSE)</f>
        <v>20</v>
      </c>
      <c r="F41" s="41">
        <f>VLOOKUP(A41,日経!K23:M65,2,FALSE)</f>
        <v>30</v>
      </c>
      <c r="G41" s="47">
        <f t="shared" si="1"/>
        <v>1530</v>
      </c>
    </row>
    <row r="42" spans="1:7" ht="17.100000000000001" customHeight="1">
      <c r="A42" s="2" t="s">
        <v>34</v>
      </c>
      <c r="B42" s="413">
        <f>VLOOKUP(A42,南日本!H34:J78,2,FALSE)</f>
        <v>1170</v>
      </c>
      <c r="C42" s="26">
        <f>VLOOKUP(A42,朝日!K17:M61,2,FALSE)</f>
        <v>30</v>
      </c>
      <c r="D42" s="26">
        <f>VLOOKUP(A42,読売!K8:M49,2,FALSE)</f>
        <v>20</v>
      </c>
      <c r="E42" s="26">
        <f>VLOOKUP(A42,毎日!K30:M75,2,FALSE)</f>
        <v>10</v>
      </c>
      <c r="F42" s="41">
        <f>VLOOKUP(A42,日経!K24:M66,2,FALSE)</f>
        <v>10</v>
      </c>
      <c r="G42" s="47">
        <f t="shared" si="1"/>
        <v>1240</v>
      </c>
    </row>
    <row r="43" spans="1:7" ht="17.100000000000001" customHeight="1">
      <c r="A43" s="2" t="s">
        <v>35</v>
      </c>
      <c r="B43" s="413">
        <f>VLOOKUP(A43,南日本!H35:J79,2,FALSE)</f>
        <v>1800</v>
      </c>
      <c r="C43" s="26">
        <f>VLOOKUP(A43,朝日!K18:M62,2,FALSE)</f>
        <v>50</v>
      </c>
      <c r="D43" s="26">
        <f>読売!L10</f>
        <v>20</v>
      </c>
      <c r="E43" s="26">
        <f>VLOOKUP(A43,毎日!K31:M76,2,FALSE)</f>
        <v>10</v>
      </c>
      <c r="F43" s="41">
        <f>VLOOKUP(A43,日経!K25:M67,2,FALSE)</f>
        <v>30</v>
      </c>
      <c r="G43" s="47">
        <f t="shared" si="1"/>
        <v>1910</v>
      </c>
    </row>
    <row r="44" spans="1:7" ht="17.100000000000001" customHeight="1">
      <c r="A44" s="2" t="s">
        <v>44</v>
      </c>
      <c r="B44" s="413">
        <f>VLOOKUP(A44,南日本!H36:J80,2,FALSE)</f>
        <v>970</v>
      </c>
      <c r="C44" s="26">
        <f>VLOOKUP(A44,朝日!K19:M63,2,FALSE)</f>
        <v>30</v>
      </c>
      <c r="D44" s="26">
        <f>VLOOKUP(A44,読売!K10:M51,2,FALSE)</f>
        <v>20</v>
      </c>
      <c r="E44" s="26">
        <v>0</v>
      </c>
      <c r="F44" s="41">
        <f>VLOOKUP(A44,日経!K26:M68,2,FALSE)</f>
        <v>20</v>
      </c>
      <c r="G44" s="47">
        <f t="shared" si="1"/>
        <v>1040</v>
      </c>
    </row>
    <row r="45" spans="1:7" ht="17.100000000000001" customHeight="1">
      <c r="A45" s="2" t="s">
        <v>45</v>
      </c>
      <c r="B45" s="413">
        <f>VLOOKUP(A45,南日本!H37:J81,2,FALSE)</f>
        <v>670</v>
      </c>
      <c r="C45" s="425">
        <f>VLOOKUP(A45,朝日!K20:M64,2,FALSE)</f>
        <v>30</v>
      </c>
      <c r="D45" s="26">
        <f>VLOOKUP(A45,読売!K11:M52,2,FALSE)</f>
        <v>10</v>
      </c>
      <c r="E45" s="26">
        <f>VLOOKUP(A45,毎日!K33:M78,2,FALSE)</f>
        <v>10</v>
      </c>
      <c r="F45" s="161">
        <f>VLOOKUP(A45,日経!K27:M69,2,FALSE)</f>
        <v>10</v>
      </c>
      <c r="G45" s="47">
        <f t="shared" si="1"/>
        <v>730</v>
      </c>
    </row>
    <row r="46" spans="1:7" ht="15" customHeight="1">
      <c r="A46" s="36" t="s">
        <v>53</v>
      </c>
      <c r="B46" s="30"/>
      <c r="C46" s="31"/>
      <c r="D46" s="31"/>
      <c r="E46" s="31"/>
      <c r="F46" s="32"/>
      <c r="G46" s="33"/>
    </row>
    <row r="47" spans="1:7" ht="15" customHeight="1">
      <c r="A47" s="2" t="s">
        <v>46</v>
      </c>
      <c r="B47" s="413">
        <f>VLOOKUP(A47,南日本!H39:J83,2,FALSE)</f>
        <v>70</v>
      </c>
      <c r="C47" s="7">
        <v>0</v>
      </c>
      <c r="D47" s="7">
        <v>0</v>
      </c>
      <c r="E47" s="7">
        <v>0</v>
      </c>
      <c r="F47" s="161">
        <v>0</v>
      </c>
      <c r="G47" s="47">
        <f>SUM(B47:F47)</f>
        <v>70</v>
      </c>
    </row>
    <row r="48" spans="1:7" ht="15" customHeight="1">
      <c r="A48" s="2" t="s">
        <v>47</v>
      </c>
      <c r="B48" s="413">
        <f>VLOOKUP(A48,南日本!H40:J84,2,FALSE)</f>
        <v>60</v>
      </c>
      <c r="C48" s="7">
        <v>0</v>
      </c>
      <c r="D48" s="7">
        <v>0</v>
      </c>
      <c r="E48" s="7">
        <v>0</v>
      </c>
      <c r="F48" s="41">
        <v>0</v>
      </c>
      <c r="G48" s="47">
        <f t="shared" ref="G48:G53" si="2">SUM(B48:F48)</f>
        <v>60</v>
      </c>
    </row>
    <row r="49" spans="1:7" ht="15" customHeight="1">
      <c r="A49" s="2" t="s">
        <v>48</v>
      </c>
      <c r="B49" s="413">
        <f>VLOOKUP(A49,南日本!H41:J85,2,FALSE)</f>
        <v>40</v>
      </c>
      <c r="C49" s="7">
        <v>0</v>
      </c>
      <c r="D49" s="7">
        <v>0</v>
      </c>
      <c r="E49" s="7">
        <v>0</v>
      </c>
      <c r="F49" s="41">
        <v>0</v>
      </c>
      <c r="G49" s="47">
        <f t="shared" si="2"/>
        <v>40</v>
      </c>
    </row>
    <row r="50" spans="1:7" ht="15" customHeight="1">
      <c r="A50" s="2" t="s">
        <v>49</v>
      </c>
      <c r="B50" s="413">
        <f>VLOOKUP(A50,南日本!H42:J86,2,FALSE)</f>
        <v>60</v>
      </c>
      <c r="C50" s="7">
        <v>0</v>
      </c>
      <c r="D50" s="7">
        <v>0</v>
      </c>
      <c r="E50" s="7">
        <v>0</v>
      </c>
      <c r="F50" s="41">
        <v>0</v>
      </c>
      <c r="G50" s="47">
        <f t="shared" si="2"/>
        <v>60</v>
      </c>
    </row>
    <row r="51" spans="1:7" ht="15" customHeight="1">
      <c r="A51" s="2" t="s">
        <v>50</v>
      </c>
      <c r="B51" s="18">
        <f>VLOOKUP(A51,南日本!K10:M55,2,FALSE)</f>
        <v>140</v>
      </c>
      <c r="C51" s="7">
        <v>0</v>
      </c>
      <c r="D51" s="7">
        <v>0</v>
      </c>
      <c r="E51" s="7">
        <v>0</v>
      </c>
      <c r="F51" s="41">
        <v>0</v>
      </c>
      <c r="G51" s="47">
        <f t="shared" si="2"/>
        <v>140</v>
      </c>
    </row>
    <row r="52" spans="1:7" ht="15" customHeight="1">
      <c r="A52" s="2" t="s">
        <v>51</v>
      </c>
      <c r="B52" s="18">
        <f>VLOOKUP(A52,南日本!K11:M56,2,FALSE)</f>
        <v>130</v>
      </c>
      <c r="C52" s="7">
        <v>0</v>
      </c>
      <c r="D52" s="7">
        <v>0</v>
      </c>
      <c r="E52" s="7">
        <v>0</v>
      </c>
      <c r="F52" s="41">
        <f>VLOOKUP(A52,日経!K34:M76,2,FALSE)</f>
        <v>10</v>
      </c>
      <c r="G52" s="47">
        <f t="shared" si="2"/>
        <v>140</v>
      </c>
    </row>
    <row r="53" spans="1:7" ht="15" customHeight="1">
      <c r="A53" s="23" t="s">
        <v>515</v>
      </c>
      <c r="B53" s="18">
        <f>VLOOKUP(A53,南日本!K12:M58,2,FALSE)</f>
        <v>40</v>
      </c>
      <c r="C53" s="7">
        <v>0</v>
      </c>
      <c r="D53" s="24">
        <v>0</v>
      </c>
      <c r="E53" s="24">
        <v>0</v>
      </c>
      <c r="F53" s="41">
        <v>0</v>
      </c>
      <c r="G53" s="47">
        <f t="shared" si="2"/>
        <v>40</v>
      </c>
    </row>
    <row r="54" spans="1:7" ht="15" customHeight="1">
      <c r="A54" s="23" t="s">
        <v>52</v>
      </c>
      <c r="B54" s="414">
        <f>VLOOKUP(A54,南日本!K13:M59,2,FALSE)</f>
        <v>50</v>
      </c>
      <c r="C54" s="24">
        <v>0</v>
      </c>
      <c r="D54" s="8">
        <v>0</v>
      </c>
      <c r="E54" s="8">
        <v>0</v>
      </c>
      <c r="F54" s="12">
        <v>0</v>
      </c>
      <c r="G54" s="48">
        <f>SUM(B54:F54)</f>
        <v>50</v>
      </c>
    </row>
    <row r="55" spans="1:7">
      <c r="A55" s="145"/>
      <c r="B55" s="145"/>
      <c r="C55" s="145"/>
    </row>
    <row r="57" spans="1:7" ht="17.100000000000001" customHeight="1"/>
    <row r="58" spans="1:7" ht="17.100000000000001" customHeight="1">
      <c r="A58" s="150" t="s">
        <v>686</v>
      </c>
      <c r="B58" s="238" t="s">
        <v>0</v>
      </c>
      <c r="C58" s="239" t="s">
        <v>1</v>
      </c>
      <c r="D58" s="240" t="s">
        <v>2</v>
      </c>
      <c r="E58" s="241" t="s">
        <v>3</v>
      </c>
      <c r="F58" s="242" t="s">
        <v>4</v>
      </c>
      <c r="G58" s="243" t="s">
        <v>5</v>
      </c>
    </row>
    <row r="59" spans="1:7" ht="15" customHeight="1">
      <c r="A59" s="142" t="s">
        <v>54</v>
      </c>
      <c r="B59" s="143"/>
      <c r="C59" s="143"/>
      <c r="D59" s="143"/>
      <c r="E59" s="143"/>
      <c r="F59" s="143"/>
      <c r="G59" s="144"/>
    </row>
    <row r="60" spans="1:7" ht="15" customHeight="1">
      <c r="A60" s="1" t="s">
        <v>55</v>
      </c>
      <c r="B60" s="18">
        <f>VLOOKUP(A60,南日本!K19:M65,2,FALSE)</f>
        <v>2640</v>
      </c>
      <c r="C60" s="27">
        <f>VLOOKUP(A60,朝日!K26:M52,2,FALSE)</f>
        <v>60</v>
      </c>
      <c r="D60" s="26">
        <f>VLOOKUP(A60,読売!K16:M49,2,FALSE)</f>
        <v>40</v>
      </c>
      <c r="E60" s="27">
        <f>VLOOKUP(A60,毎日!O8:Q53,2,FALSE)</f>
        <v>20</v>
      </c>
      <c r="F60" s="39">
        <f>VLOOKUP(A60,日経!K42:M84,2,FALSE)</f>
        <v>40</v>
      </c>
      <c r="G60" s="46">
        <f>SUM(B60:F60)</f>
        <v>2800</v>
      </c>
    </row>
    <row r="61" spans="1:7" ht="15" customHeight="1">
      <c r="A61" s="3" t="s">
        <v>56</v>
      </c>
      <c r="B61" s="414">
        <f>VLOOKUP(A61,南日本!K20:M66,2,FALSE)</f>
        <v>1580</v>
      </c>
      <c r="C61" s="425">
        <f>VLOOKUP(A61,朝日!K27:M53,2,FALSE)</f>
        <v>20</v>
      </c>
      <c r="D61" s="26">
        <f>VLOOKUP(A61,読売!K17:M50,2,FALSE)</f>
        <v>20</v>
      </c>
      <c r="E61" s="425">
        <f>VLOOKUP(A61,毎日!O9:Q54,2,FALSE)</f>
        <v>10</v>
      </c>
      <c r="F61" s="41">
        <f>VLOOKUP(A61,日経!K43:M85,2,FALSE)</f>
        <v>20</v>
      </c>
      <c r="G61" s="48">
        <f>SUM(B61:F61)</f>
        <v>1650</v>
      </c>
    </row>
    <row r="62" spans="1:7" ht="15" customHeight="1">
      <c r="A62" s="146" t="s">
        <v>57</v>
      </c>
      <c r="B62" s="143"/>
      <c r="C62" s="145"/>
      <c r="D62" s="145"/>
      <c r="E62" s="145"/>
      <c r="F62" s="145"/>
      <c r="G62" s="147"/>
    </row>
    <row r="63" spans="1:7" ht="17.100000000000001" customHeight="1">
      <c r="A63" s="1" t="s">
        <v>58</v>
      </c>
      <c r="B63" s="413">
        <f>VLOOKUP(A63,南日本!K22:M68,2,FALSE)</f>
        <v>1400</v>
      </c>
      <c r="C63" s="27">
        <f>VLOOKUP(A63,朝日!K29:M55,2,FALSE)</f>
        <v>40</v>
      </c>
      <c r="D63" s="27">
        <f>VLOOKUP(A63,読売!K19:M52,2,FALSE)</f>
        <v>10</v>
      </c>
      <c r="E63" s="27">
        <f>VLOOKUP(A63,毎日!O11:Q56,2,FALSE)</f>
        <v>10</v>
      </c>
      <c r="F63" s="39">
        <f>VLOOKUP(A63,日経!O8:Q50,2,FALSE)</f>
        <v>20</v>
      </c>
      <c r="G63" s="46">
        <f>SUM(B63:F63)</f>
        <v>1480</v>
      </c>
    </row>
    <row r="64" spans="1:7" ht="17.100000000000001" customHeight="1">
      <c r="A64" s="2" t="s">
        <v>59</v>
      </c>
      <c r="B64" s="18">
        <f>VLOOKUP(A64,南日本!K23:M69,2,FALSE)</f>
        <v>1120</v>
      </c>
      <c r="C64" s="425">
        <f>VLOOKUP(A64,朝日!K30:M56,2,FALSE)</f>
        <v>30</v>
      </c>
      <c r="D64" s="26">
        <f>VLOOKUP(A64,読売!K20:M53,2,FALSE)</f>
        <v>10</v>
      </c>
      <c r="E64" s="26">
        <f>VLOOKUP(A64,毎日!O12:Q57,2,FALSE)</f>
        <v>10</v>
      </c>
      <c r="F64" s="41">
        <f>VLOOKUP(A64,日経!O9:Q51,2,FALSE)</f>
        <v>20</v>
      </c>
      <c r="G64" s="47">
        <f>SUM(B64:F64)</f>
        <v>1190</v>
      </c>
    </row>
    <row r="65" spans="1:7" ht="17.100000000000001" customHeight="1">
      <c r="A65" s="2" t="s">
        <v>60</v>
      </c>
      <c r="B65" s="18">
        <f>VLOOKUP(A65,南日本!K24:M70,2,FALSE)</f>
        <v>1640</v>
      </c>
      <c r="C65" s="425">
        <f>VLOOKUP(A65,朝日!K31:M57,2,FALSE)</f>
        <v>90</v>
      </c>
      <c r="D65" s="26">
        <v>0</v>
      </c>
      <c r="E65" s="26">
        <f>VLOOKUP(A65,毎日!O13:Q58,2,FALSE)</f>
        <v>10</v>
      </c>
      <c r="F65" s="41">
        <f>VLOOKUP(A65,日経!O10:Q52,2,FALSE)</f>
        <v>50</v>
      </c>
      <c r="G65" s="47">
        <f>SUM(B65:F65)</f>
        <v>1790</v>
      </c>
    </row>
    <row r="66" spans="1:7" ht="17.100000000000001" customHeight="1">
      <c r="A66" s="3" t="s">
        <v>61</v>
      </c>
      <c r="B66" s="414">
        <f>VLOOKUP(A66,南日本!K25:M71,2,FALSE)</f>
        <v>700</v>
      </c>
      <c r="C66" s="425">
        <f>VLOOKUP(A66,朝日!K32:M58,2,FALSE)</f>
        <v>20</v>
      </c>
      <c r="D66" s="26">
        <v>0</v>
      </c>
      <c r="E66" s="425">
        <f>VLOOKUP(A66,毎日!O14:Q59,2,FALSE)</f>
        <v>10</v>
      </c>
      <c r="F66" s="161">
        <f>VLOOKUP(A66,日経!O11:Q53,2,FALSE)</f>
        <v>20</v>
      </c>
      <c r="G66" s="48">
        <f>SUM(B66:F66)</f>
        <v>750</v>
      </c>
    </row>
    <row r="67" spans="1:7" ht="15" customHeight="1">
      <c r="A67" s="142" t="s">
        <v>62</v>
      </c>
      <c r="B67" s="143"/>
      <c r="C67" s="143"/>
      <c r="D67" s="143"/>
      <c r="E67" s="143"/>
      <c r="F67" s="143"/>
      <c r="G67" s="144"/>
    </row>
    <row r="68" spans="1:7" ht="17.100000000000001" customHeight="1">
      <c r="A68" s="1" t="s">
        <v>64</v>
      </c>
      <c r="B68" s="413">
        <f>VLOOKUP(A68,南日本!K27:M73,2,FALSE)</f>
        <v>2250</v>
      </c>
      <c r="C68" s="27">
        <v>0</v>
      </c>
      <c r="D68" s="6">
        <v>0</v>
      </c>
      <c r="E68" s="27">
        <f>VLOOKUP(A68,毎日!O16:Q61,2,FALSE)</f>
        <v>40</v>
      </c>
      <c r="F68" s="39">
        <f>VLOOKUP(A68,日経!O13:Q55,2,FALSE)</f>
        <v>70</v>
      </c>
      <c r="G68" s="46">
        <f>SUM(B68:F68)</f>
        <v>2360</v>
      </c>
    </row>
    <row r="69" spans="1:7" ht="17.100000000000001" customHeight="1">
      <c r="A69" s="3" t="s">
        <v>63</v>
      </c>
      <c r="B69" s="414">
        <f>VLOOKUP(A69,南日本!K28:M74,2,FALSE)</f>
        <v>900</v>
      </c>
      <c r="C69" s="425">
        <f>VLOOKUP(A69,朝日!K35:M61,2,FALSE)</f>
        <v>20</v>
      </c>
      <c r="D69" s="8">
        <v>0</v>
      </c>
      <c r="E69" s="425">
        <f>VLOOKUP(A69,毎日!O17:Q62,2,FALSE)</f>
        <v>10</v>
      </c>
      <c r="F69" s="41">
        <f>VLOOKUP(A69,日経!O14:Q56,2,FALSE)</f>
        <v>10</v>
      </c>
      <c r="G69" s="48">
        <f>SUM(B69:F69)</f>
        <v>940</v>
      </c>
    </row>
    <row r="70" spans="1:7" ht="15" customHeight="1">
      <c r="A70" s="142" t="s">
        <v>65</v>
      </c>
      <c r="B70" s="143"/>
      <c r="C70" s="143"/>
      <c r="D70" s="143"/>
      <c r="E70" s="143"/>
      <c r="F70" s="145"/>
      <c r="G70" s="144"/>
    </row>
    <row r="71" spans="1:7" ht="17.100000000000001" customHeight="1">
      <c r="A71" s="1" t="s">
        <v>66</v>
      </c>
      <c r="B71" s="413">
        <f>VLOOKUP(A71,南日本!K30:M76,2,FALSE)</f>
        <v>2270</v>
      </c>
      <c r="C71" s="27">
        <f>VLOOKUP(A71,朝日!K37:M63,2,FALSE)</f>
        <v>150</v>
      </c>
      <c r="D71" s="6">
        <v>0</v>
      </c>
      <c r="E71" s="27">
        <f>VLOOKUP(A71,毎日!O19:Q64,2,FALSE)</f>
        <v>70</v>
      </c>
      <c r="F71" s="39">
        <f>VLOOKUP(A71,日経!O16:Q58,2,FALSE)</f>
        <v>90</v>
      </c>
      <c r="G71" s="46">
        <f>SUM(B71:F71)</f>
        <v>2580</v>
      </c>
    </row>
    <row r="72" spans="1:7" ht="17.100000000000001" customHeight="1">
      <c r="A72" s="2" t="s">
        <v>67</v>
      </c>
      <c r="B72" s="18">
        <f>VLOOKUP(A72,南日本!K31:M77,2,FALSE)</f>
        <v>1570</v>
      </c>
      <c r="C72" s="425">
        <f>VLOOKUP(A72,朝日!K38:M64,2,FALSE)</f>
        <v>110</v>
      </c>
      <c r="D72" s="7">
        <v>0</v>
      </c>
      <c r="E72" s="26">
        <f>VLOOKUP(A72,毎日!O20:Q65,2,FALSE)</f>
        <v>30</v>
      </c>
      <c r="F72" s="41">
        <f>VLOOKUP(A72,日経!O17:Q59,2,FALSE)</f>
        <v>50</v>
      </c>
      <c r="G72" s="47">
        <f>SUM(B72:F72)</f>
        <v>1760</v>
      </c>
    </row>
    <row r="73" spans="1:7" ht="17.100000000000001" customHeight="1">
      <c r="A73" s="2" t="s">
        <v>68</v>
      </c>
      <c r="B73" s="18">
        <f>VLOOKUP(A73,南日本!K32:M78,2,FALSE)</f>
        <v>1400</v>
      </c>
      <c r="C73" s="425">
        <f>VLOOKUP(A73,朝日!K39:M65,2,FALSE)</f>
        <v>100</v>
      </c>
      <c r="D73" s="7">
        <v>0</v>
      </c>
      <c r="E73" s="26">
        <f>VLOOKUP(A73,毎日!O21:Q66,2,FALSE)</f>
        <v>30</v>
      </c>
      <c r="F73" s="41">
        <f>VLOOKUP(A73,日経!O18:Q60,2,FALSE)</f>
        <v>30</v>
      </c>
      <c r="G73" s="47">
        <f>SUM(B73:F73)</f>
        <v>1560</v>
      </c>
    </row>
    <row r="74" spans="1:7" ht="17.100000000000001" customHeight="1">
      <c r="A74" s="2" t="s">
        <v>69</v>
      </c>
      <c r="B74" s="18">
        <f>VLOOKUP(A74,南日本!K33:M79,2,FALSE)</f>
        <v>1670</v>
      </c>
      <c r="C74" s="425">
        <f>VLOOKUP(A74,朝日!K40:M66,2,FALSE)</f>
        <v>60</v>
      </c>
      <c r="D74" s="7">
        <v>0</v>
      </c>
      <c r="E74" s="26">
        <f>VLOOKUP(A74,毎日!O22:Q67,2,FALSE)</f>
        <v>10</v>
      </c>
      <c r="F74" s="41">
        <f>VLOOKUP(A74,日経!O19:Q61,2,FALSE)</f>
        <v>40</v>
      </c>
      <c r="G74" s="47">
        <f>SUM(B74:F74)</f>
        <v>1780</v>
      </c>
    </row>
    <row r="75" spans="1:7" ht="17.100000000000001" customHeight="1">
      <c r="A75" s="3" t="s">
        <v>70</v>
      </c>
      <c r="B75" s="414">
        <f>VLOOKUP(A75,南日本!K34:M80,2,FALSE)</f>
        <v>1100</v>
      </c>
      <c r="C75" s="425">
        <f>VLOOKUP(A75,朝日!K41:M67,2,FALSE)</f>
        <v>30</v>
      </c>
      <c r="D75" s="8">
        <v>0</v>
      </c>
      <c r="E75" s="425">
        <f>VLOOKUP(A75,毎日!O23:Q68,2,FALSE)</f>
        <v>10</v>
      </c>
      <c r="F75" s="161">
        <f>VLOOKUP(A75,日経!O20:Q62,2,FALSE)</f>
        <v>20</v>
      </c>
      <c r="G75" s="48">
        <f>SUM(B75:F75)</f>
        <v>1160</v>
      </c>
    </row>
    <row r="76" spans="1:7" ht="15" customHeight="1">
      <c r="A76" s="142" t="s">
        <v>71</v>
      </c>
      <c r="B76" s="143"/>
      <c r="C76" s="143"/>
      <c r="D76" s="143"/>
      <c r="E76" s="143"/>
      <c r="F76" s="143"/>
      <c r="G76" s="144"/>
    </row>
    <row r="77" spans="1:7" ht="17.100000000000001" customHeight="1">
      <c r="A77" s="4" t="s">
        <v>72</v>
      </c>
      <c r="B77" s="413">
        <f>VLOOKUP(A77,南日本!K36:M82,2,FALSE)</f>
        <v>40</v>
      </c>
      <c r="C77" s="5">
        <v>0</v>
      </c>
      <c r="D77" s="5">
        <v>0</v>
      </c>
      <c r="E77" s="5">
        <v>0</v>
      </c>
      <c r="F77" s="9">
        <v>0</v>
      </c>
      <c r="G77" s="44">
        <f>SUM(B77:F77)</f>
        <v>40</v>
      </c>
    </row>
    <row r="78" spans="1:7" ht="15" customHeight="1">
      <c r="A78" s="142" t="s">
        <v>73</v>
      </c>
      <c r="B78" s="143"/>
      <c r="C78" s="143"/>
      <c r="D78" s="143"/>
      <c r="E78" s="143"/>
      <c r="F78" s="143"/>
      <c r="G78" s="144"/>
    </row>
    <row r="79" spans="1:7" ht="17.100000000000001" customHeight="1">
      <c r="A79" s="1" t="s">
        <v>74</v>
      </c>
      <c r="B79" s="21">
        <f>VLOOKUP(A79,南日本!N10:Q55,3,FALSE)</f>
        <v>660</v>
      </c>
      <c r="C79" s="27">
        <v>0</v>
      </c>
      <c r="D79" s="26">
        <f>VLOOKUP(A79,読売!K35:M68,2,FALSE)</f>
        <v>10</v>
      </c>
      <c r="E79" s="27">
        <f>VLOOKUP(A79,毎日!O27:Q72,2,FALSE)</f>
        <v>10</v>
      </c>
      <c r="F79" s="39">
        <f>VLOOKUP(A79,日経!O24:Q66,2,FALSE)</f>
        <v>20</v>
      </c>
      <c r="G79" s="46">
        <f>SUM(B79:F79)</f>
        <v>700</v>
      </c>
    </row>
    <row r="80" spans="1:7" ht="17.100000000000001" customHeight="1">
      <c r="A80" s="3" t="s">
        <v>75</v>
      </c>
      <c r="B80" s="19">
        <f>VLOOKUP(A80,南日本!N11:Q56,3,FALSE)</f>
        <v>850</v>
      </c>
      <c r="C80" s="425">
        <f>VLOOKUP(A80,朝日!O6:Q50,2,FALSE)</f>
        <v>10</v>
      </c>
      <c r="D80" s="26">
        <f>VLOOKUP(A80,読売!K36:M69,2,FALSE)</f>
        <v>10</v>
      </c>
      <c r="E80" s="425">
        <f>VLOOKUP(A80,毎日!O28:Q73,2,FALSE)</f>
        <v>10</v>
      </c>
      <c r="F80" s="41">
        <f>VLOOKUP(A80,日経!O25:Q67,2,FALSE)</f>
        <v>20</v>
      </c>
      <c r="G80" s="48">
        <f>SUM(B80:F80)</f>
        <v>900</v>
      </c>
    </row>
    <row r="81" spans="1:7" ht="15" customHeight="1">
      <c r="A81" s="142" t="s">
        <v>76</v>
      </c>
      <c r="B81" s="143"/>
      <c r="C81" s="143"/>
      <c r="D81" s="143"/>
      <c r="E81" s="143"/>
      <c r="F81" s="143"/>
      <c r="G81" s="144"/>
    </row>
    <row r="82" spans="1:7" ht="17.100000000000001" customHeight="1">
      <c r="A82" s="1" t="s">
        <v>77</v>
      </c>
      <c r="B82" s="17">
        <f>VLOOKUP(A82,南日本!N13:Q59,3,FALSE)</f>
        <v>2090</v>
      </c>
      <c r="C82" s="27">
        <f>VLOOKUP(A82,朝日!O8:Q52,2,FALSE)</f>
        <v>100</v>
      </c>
      <c r="D82" s="6">
        <v>0</v>
      </c>
      <c r="E82" s="27">
        <f>VLOOKUP(A82,毎日!S8:V53,3,FALSE)</f>
        <v>10</v>
      </c>
      <c r="F82" s="39">
        <f>VLOOKUP(A82,日経!O27:Q69,2,FALSE)</f>
        <v>40</v>
      </c>
      <c r="G82" s="46">
        <f>SUM(B82:F82)</f>
        <v>2240</v>
      </c>
    </row>
    <row r="83" spans="1:7" ht="17.100000000000001" customHeight="1">
      <c r="A83" s="2" t="s">
        <v>78</v>
      </c>
      <c r="B83" s="18">
        <f>VLOOKUP(A83,南日本!N14:Q60,3,FALSE)</f>
        <v>3330</v>
      </c>
      <c r="C83" s="26">
        <f>VLOOKUP(A83,朝日!O9:Q53,2,FALSE)</f>
        <v>150</v>
      </c>
      <c r="D83" s="7">
        <v>0</v>
      </c>
      <c r="E83" s="26">
        <f>VLOOKUP(A83,毎日!S9:V54,3,FALSE)</f>
        <v>10</v>
      </c>
      <c r="F83" s="41">
        <f>VLOOKUP(A83,日経!O28:Q70,2,FALSE)</f>
        <v>70</v>
      </c>
      <c r="G83" s="47">
        <f t="shared" ref="G83:G88" si="3">SUM(B83:F83)</f>
        <v>3560</v>
      </c>
    </row>
    <row r="84" spans="1:7" ht="17.100000000000001" customHeight="1">
      <c r="A84" s="2" t="s">
        <v>79</v>
      </c>
      <c r="B84" s="18">
        <f>VLOOKUP(A84,南日本!N15:Q61,3,FALSE)</f>
        <v>2230</v>
      </c>
      <c r="C84" s="26">
        <f>VLOOKUP(A84,朝日!O10:Q54,2,FALSE)</f>
        <v>90</v>
      </c>
      <c r="D84" s="7">
        <v>0</v>
      </c>
      <c r="E84" s="26">
        <f>VLOOKUP(A84,毎日!S10:V55,3,FALSE)</f>
        <v>10</v>
      </c>
      <c r="F84" s="41">
        <f>VLOOKUP(A84,日経!O29:Q71,2,FALSE)</f>
        <v>30</v>
      </c>
      <c r="G84" s="47">
        <f t="shared" si="3"/>
        <v>2360</v>
      </c>
    </row>
    <row r="85" spans="1:7" ht="17.100000000000001" customHeight="1">
      <c r="A85" s="2" t="s">
        <v>80</v>
      </c>
      <c r="B85" s="18">
        <f>VLOOKUP(A85,南日本!N16:Q62,3,FALSE)</f>
        <v>1100</v>
      </c>
      <c r="C85" s="26">
        <f>VLOOKUP(A85,朝日!O11:Q55,2,FALSE)</f>
        <v>40</v>
      </c>
      <c r="D85" s="421">
        <f>VLOOKUP(全紙部数計!A85,読売!O11:Q52,2,FALSE)</f>
        <v>20</v>
      </c>
      <c r="E85" s="26">
        <f>VLOOKUP(A85,毎日!S11:V56,3,FALSE)</f>
        <v>10</v>
      </c>
      <c r="F85" s="41">
        <f>VLOOKUP(A85,日経!O30:Q72,2,FALSE)</f>
        <v>40</v>
      </c>
      <c r="G85" s="47">
        <f t="shared" si="3"/>
        <v>1210</v>
      </c>
    </row>
    <row r="86" spans="1:7" ht="17.100000000000001" customHeight="1">
      <c r="A86" s="2" t="s">
        <v>81</v>
      </c>
      <c r="B86" s="18">
        <f>VLOOKUP(A86,南日本!N17:Q63,3,FALSE)</f>
        <v>1030</v>
      </c>
      <c r="C86" s="26">
        <f>VLOOKUP(A86,朝日!O12:Q56,2,FALSE)</f>
        <v>50</v>
      </c>
      <c r="D86" s="7">
        <v>0</v>
      </c>
      <c r="E86" s="26">
        <f>VLOOKUP(A86,毎日!S12:V57,3,FALSE)</f>
        <v>30</v>
      </c>
      <c r="F86" s="41">
        <f>VLOOKUP(A86,日経!O31:Q73,2,FALSE)</f>
        <v>30</v>
      </c>
      <c r="G86" s="47">
        <f t="shared" si="3"/>
        <v>1140</v>
      </c>
    </row>
    <row r="87" spans="1:7" ht="17.100000000000001" customHeight="1">
      <c r="A87" s="2" t="s">
        <v>82</v>
      </c>
      <c r="B87" s="415">
        <f>VLOOKUP(A87,南日本!N18:Q64,3,FALSE)</f>
        <v>1050</v>
      </c>
      <c r="C87" s="425">
        <f>VLOOKUP(A87,朝日!O13:Q57,2,FALSE)</f>
        <v>50</v>
      </c>
      <c r="D87" s="7">
        <v>0</v>
      </c>
      <c r="E87" s="26">
        <f>VLOOKUP(A87,毎日!S13:V58,3,FALSE)</f>
        <v>20</v>
      </c>
      <c r="F87" s="41">
        <f>VLOOKUP(A87,日経!O32:Q74,2,FALSE)</f>
        <v>30</v>
      </c>
      <c r="G87" s="47">
        <f t="shared" si="3"/>
        <v>1150</v>
      </c>
    </row>
    <row r="88" spans="1:7" ht="17.100000000000001" customHeight="1">
      <c r="A88" s="3" t="s">
        <v>83</v>
      </c>
      <c r="B88" s="19">
        <f>VLOOKUP(A88,南日本!N19:Q65,3,FALSE)</f>
        <v>1330</v>
      </c>
      <c r="C88" s="425">
        <f>VLOOKUP(A88,朝日!O14:Q58,2,FALSE)</f>
        <v>70</v>
      </c>
      <c r="D88" s="421">
        <v>0</v>
      </c>
      <c r="E88" s="425">
        <f>VLOOKUP(A88,毎日!S14:V59,3,FALSE)</f>
        <v>10</v>
      </c>
      <c r="F88" s="161">
        <f>VLOOKUP(A88,日経!O33:Q75,2,FALSE)</f>
        <v>30</v>
      </c>
      <c r="G88" s="48">
        <f t="shared" si="3"/>
        <v>1440</v>
      </c>
    </row>
    <row r="89" spans="1:7" ht="15" customHeight="1">
      <c r="A89" s="146" t="s">
        <v>84</v>
      </c>
      <c r="B89" s="145"/>
      <c r="C89" s="145"/>
      <c r="D89" s="145"/>
      <c r="E89" s="145"/>
      <c r="F89" s="145"/>
      <c r="G89" s="147"/>
    </row>
    <row r="90" spans="1:7" ht="17.100000000000001" customHeight="1">
      <c r="A90" s="1" t="s">
        <v>85</v>
      </c>
      <c r="B90" s="17">
        <f>VLOOKUP(A90,南日本!N21:Q67,3,FALSE)</f>
        <v>2990</v>
      </c>
      <c r="C90" s="27">
        <f>VLOOKUP(A90,朝日!O16:Q60,2,FALSE)</f>
        <v>140</v>
      </c>
      <c r="D90" s="6">
        <v>0</v>
      </c>
      <c r="E90" s="27">
        <f>VLOOKUP(A90,毎日!S16:V61,3,FALSE)</f>
        <v>20</v>
      </c>
      <c r="F90" s="39">
        <f>VLOOKUP(A90,日経!S8:V50,3,FALSE)</f>
        <v>100</v>
      </c>
      <c r="G90" s="46">
        <f>SUM(B90:F90)</f>
        <v>3250</v>
      </c>
    </row>
    <row r="91" spans="1:7" ht="17.100000000000001" customHeight="1">
      <c r="A91" s="2" t="s">
        <v>86</v>
      </c>
      <c r="B91" s="18">
        <f>VLOOKUP(A91,南日本!N22:Q68,3,FALSE)</f>
        <v>1770</v>
      </c>
      <c r="C91" s="26">
        <f>VLOOKUP(A91,朝日!O17:Q61,2,FALSE)</f>
        <v>60</v>
      </c>
      <c r="D91" s="422">
        <v>0</v>
      </c>
      <c r="E91" s="26">
        <f>VLOOKUP(A91,毎日!S17:V62,3,FALSE)</f>
        <v>10</v>
      </c>
      <c r="F91" s="41">
        <f>VLOOKUP(A91,日経!S9:V51,3,FALSE)</f>
        <v>30</v>
      </c>
      <c r="G91" s="47">
        <f t="shared" ref="G91:G99" si="4">SUM(B91:F91)</f>
        <v>1870</v>
      </c>
    </row>
    <row r="92" spans="1:7" ht="17.100000000000001" customHeight="1">
      <c r="A92" s="2" t="s">
        <v>87</v>
      </c>
      <c r="B92" s="18">
        <f>VLOOKUP(A92,南日本!N23:Q69,3,FALSE)</f>
        <v>2270</v>
      </c>
      <c r="C92" s="26">
        <f>VLOOKUP(A92,朝日!O18:Q62,2,FALSE)</f>
        <v>120</v>
      </c>
      <c r="D92" s="24">
        <v>0</v>
      </c>
      <c r="E92" s="26">
        <f>VLOOKUP(A92,毎日!S18:V63,3,FALSE)</f>
        <v>20</v>
      </c>
      <c r="F92" s="41">
        <f>VLOOKUP(A92,日経!S10:V52,3,FALSE)</f>
        <v>130</v>
      </c>
      <c r="G92" s="47">
        <f t="shared" si="4"/>
        <v>2540</v>
      </c>
    </row>
    <row r="93" spans="1:7" ht="17.100000000000001" customHeight="1">
      <c r="A93" s="2" t="s">
        <v>88</v>
      </c>
      <c r="B93" s="18">
        <f>VLOOKUP(A93,南日本!N24:Q70,3,FALSE)</f>
        <v>2400</v>
      </c>
      <c r="C93" s="26">
        <f>VLOOKUP(A93,朝日!O19:Q63,2,FALSE)</f>
        <v>100</v>
      </c>
      <c r="D93" s="24">
        <v>0</v>
      </c>
      <c r="E93" s="26">
        <f>VLOOKUP(A93,毎日!S19:V64,3,FALSE)</f>
        <v>10</v>
      </c>
      <c r="F93" s="41">
        <f>VLOOKUP(A93,日経!S11:V53,3,FALSE)</f>
        <v>80</v>
      </c>
      <c r="G93" s="47">
        <f t="shared" si="4"/>
        <v>2590</v>
      </c>
    </row>
    <row r="94" spans="1:7" ht="17.100000000000001" customHeight="1">
      <c r="A94" s="2" t="s">
        <v>89</v>
      </c>
      <c r="B94" s="18">
        <f>VLOOKUP(A94,南日本!N25:Q71,3,FALSE)</f>
        <v>2080</v>
      </c>
      <c r="C94" s="26">
        <f>VLOOKUP(A94,朝日!O20:Q64,2,FALSE)</f>
        <v>100</v>
      </c>
      <c r="D94" s="7">
        <v>0</v>
      </c>
      <c r="E94" s="26">
        <f>VLOOKUP(A94,毎日!S20:V65,3,FALSE)</f>
        <v>20</v>
      </c>
      <c r="F94" s="41">
        <f>VLOOKUP(A94,日経!S12:V54,3,FALSE)</f>
        <v>30</v>
      </c>
      <c r="G94" s="47">
        <f t="shared" si="4"/>
        <v>2230</v>
      </c>
    </row>
    <row r="95" spans="1:7" ht="17.100000000000001" customHeight="1">
      <c r="A95" s="2" t="s">
        <v>90</v>
      </c>
      <c r="B95" s="18">
        <f>VLOOKUP(A95,南日本!N26:Q72,3,FALSE)</f>
        <v>730</v>
      </c>
      <c r="C95" s="425">
        <f>VLOOKUP(A95,朝日!O21:Q65,2,FALSE)</f>
        <v>10</v>
      </c>
      <c r="D95" s="422">
        <v>0</v>
      </c>
      <c r="E95" s="26">
        <v>0</v>
      </c>
      <c r="F95" s="41">
        <f>VLOOKUP(A95,日経!S13:V55,3,FALSE)</f>
        <v>20</v>
      </c>
      <c r="G95" s="47">
        <f t="shared" si="4"/>
        <v>760</v>
      </c>
    </row>
    <row r="96" spans="1:7" ht="17.100000000000001" customHeight="1">
      <c r="A96" s="2" t="s">
        <v>91</v>
      </c>
      <c r="B96" s="18">
        <f>VLOOKUP(A96,南日本!N27:Q73,3,FALSE)</f>
        <v>1230</v>
      </c>
      <c r="C96" s="425">
        <f>VLOOKUP(A96,朝日!O22:Q66,2,FALSE)</f>
        <v>30</v>
      </c>
      <c r="D96" s="24">
        <v>0</v>
      </c>
      <c r="E96" s="26">
        <f>VLOOKUP(A96,毎日!S22:V67,3,FALSE)</f>
        <v>10</v>
      </c>
      <c r="F96" s="41">
        <f>VLOOKUP(A96,日経!S14:V56,3,FALSE)</f>
        <v>30</v>
      </c>
      <c r="G96" s="47">
        <f t="shared" si="4"/>
        <v>1300</v>
      </c>
    </row>
    <row r="97" spans="1:7" ht="17.100000000000001" customHeight="1">
      <c r="A97" s="2" t="s">
        <v>92</v>
      </c>
      <c r="B97" s="18">
        <f>VLOOKUP(A97,南日本!N28:Q74,3,FALSE)</f>
        <v>850</v>
      </c>
      <c r="C97" s="425">
        <f>VLOOKUP(A97,朝日!O23:Q67,2,FALSE)</f>
        <v>40</v>
      </c>
      <c r="D97" s="24">
        <v>0</v>
      </c>
      <c r="E97" s="26">
        <f>VLOOKUP(A97,毎日!S23:V68,3,FALSE)</f>
        <v>10</v>
      </c>
      <c r="F97" s="41">
        <f>VLOOKUP(A97,日経!S15:V57,3,FALSE)</f>
        <v>30</v>
      </c>
      <c r="G97" s="47">
        <f t="shared" si="4"/>
        <v>930</v>
      </c>
    </row>
    <row r="98" spans="1:7" ht="17.100000000000001" customHeight="1">
      <c r="A98" s="2" t="s">
        <v>93</v>
      </c>
      <c r="B98" s="415">
        <f>VLOOKUP(A98,南日本!N29:Q75,3,FALSE)</f>
        <v>1220</v>
      </c>
      <c r="C98" s="425">
        <f>VLOOKUP(A98,朝日!O24:Q68,2,FALSE)</f>
        <v>50</v>
      </c>
      <c r="D98" s="24">
        <f>VLOOKUP(全紙部数計!A98,読売!O24:Q65,2,FALSE)</f>
        <v>70</v>
      </c>
      <c r="E98" s="26">
        <f>VLOOKUP(A98,毎日!S24:V69,3,FALSE)</f>
        <v>10</v>
      </c>
      <c r="F98" s="41">
        <f>VLOOKUP(A98,日経!S16:V58,3,FALSE)</f>
        <v>40</v>
      </c>
      <c r="G98" s="47">
        <f t="shared" si="4"/>
        <v>1390</v>
      </c>
    </row>
    <row r="99" spans="1:7" ht="17.100000000000001" customHeight="1">
      <c r="A99" s="3" t="s">
        <v>94</v>
      </c>
      <c r="B99" s="19">
        <f>VLOOKUP(A99,南日本!N30:Q76,3,FALSE)</f>
        <v>670</v>
      </c>
      <c r="C99" s="425">
        <f>VLOOKUP(A99,朝日!O25:Q69,2,FALSE)</f>
        <v>10</v>
      </c>
      <c r="D99" s="8">
        <v>0</v>
      </c>
      <c r="E99" s="425">
        <v>0</v>
      </c>
      <c r="F99" s="161">
        <f>VLOOKUP(A99,日経!S17:V59,3,FALSE)</f>
        <v>10</v>
      </c>
      <c r="G99" s="48">
        <f t="shared" si="4"/>
        <v>690</v>
      </c>
    </row>
    <row r="100" spans="1:7" ht="15" customHeight="1">
      <c r="A100" s="142" t="s">
        <v>95</v>
      </c>
      <c r="B100" s="143"/>
      <c r="C100" s="143"/>
      <c r="D100" s="143"/>
      <c r="E100" s="143"/>
      <c r="F100" s="143"/>
      <c r="G100" s="144"/>
    </row>
    <row r="101" spans="1:7" ht="17.100000000000001" customHeight="1">
      <c r="A101" s="4" t="s">
        <v>96</v>
      </c>
      <c r="B101" s="17">
        <f>VLOOKUP(A101,南日本!N32:Q78,3,FALSE)</f>
        <v>1610</v>
      </c>
      <c r="C101" s="27">
        <f>VLOOKUP(A101,朝日!O27:Q71,2,FALSE)</f>
        <v>40</v>
      </c>
      <c r="D101" s="6">
        <f>VLOOKUP(全紙部数計!A101,読売!O27:Q68,2,FALSE)</f>
        <v>70</v>
      </c>
      <c r="E101" s="27">
        <f>VLOOKUP(A101,毎日!S27:V72,3,FALSE)</f>
        <v>10</v>
      </c>
      <c r="F101" s="39">
        <f>VLOOKUP(A101,日経!S19:V61,3,FALSE)</f>
        <v>30</v>
      </c>
      <c r="G101" s="44">
        <f>SUM(B101:F101)</f>
        <v>1760</v>
      </c>
    </row>
    <row r="102" spans="1:7" ht="15" customHeight="1">
      <c r="A102" s="142" t="s">
        <v>97</v>
      </c>
      <c r="B102" s="143"/>
      <c r="C102" s="143"/>
      <c r="D102" s="143"/>
      <c r="E102" s="143"/>
      <c r="F102" s="145"/>
      <c r="G102" s="144"/>
    </row>
    <row r="103" spans="1:7" ht="17.100000000000001" customHeight="1">
      <c r="A103" s="1" t="s">
        <v>98</v>
      </c>
      <c r="B103" s="17">
        <f>VLOOKUP(A103,南日本!N34:Q80,3,FALSE)</f>
        <v>2040</v>
      </c>
      <c r="C103" s="27">
        <f>VLOOKUP(A103,朝日!O29:Q73,2,FALSE)</f>
        <v>60</v>
      </c>
      <c r="D103" s="24">
        <f>VLOOKUP(全紙部数計!A103,読売!O29:Q70,2,FALSE)</f>
        <v>70</v>
      </c>
      <c r="E103" s="27">
        <f>VLOOKUP(A103,毎日!S29:V74,3,FALSE)</f>
        <v>10</v>
      </c>
      <c r="F103" s="39">
        <f>VLOOKUP(A103,日経!S21:V63,3,FALSE)</f>
        <v>50</v>
      </c>
      <c r="G103" s="46">
        <f>SUM(B103:F103)</f>
        <v>2230</v>
      </c>
    </row>
    <row r="104" spans="1:7" ht="17.100000000000001" customHeight="1">
      <c r="A104" s="2" t="s">
        <v>99</v>
      </c>
      <c r="B104" s="18">
        <f>VLOOKUP(A104,南日本!N35:Q81,3,FALSE)</f>
        <v>2330</v>
      </c>
      <c r="C104" s="26">
        <f>VLOOKUP(A104,朝日!O30:Q74,2,FALSE)</f>
        <v>80</v>
      </c>
      <c r="D104" s="24">
        <f>VLOOKUP(全紙部数計!A104,読売!O30:Q71,2,FALSE)</f>
        <v>70</v>
      </c>
      <c r="E104" s="26">
        <f>VLOOKUP(A104,毎日!S30:V75,3,FALSE)</f>
        <v>20</v>
      </c>
      <c r="F104" s="41">
        <f>VLOOKUP(A104,日経!S22:V64,3,FALSE)</f>
        <v>50</v>
      </c>
      <c r="G104" s="47">
        <f>SUM(B104:F104)</f>
        <v>2550</v>
      </c>
    </row>
    <row r="105" spans="1:7" ht="17.100000000000001" customHeight="1">
      <c r="A105" s="2" t="s">
        <v>100</v>
      </c>
      <c r="B105" s="18">
        <f>VLOOKUP(A105,南日本!N36:Q82,3,FALSE)</f>
        <v>620</v>
      </c>
      <c r="C105" s="26">
        <f>VLOOKUP(A105,朝日!O31:Q75,2,FALSE)</f>
        <v>10</v>
      </c>
      <c r="D105" s="24">
        <f>VLOOKUP(全紙部数計!A105,読売!O31:Q72,2,FALSE)</f>
        <v>10</v>
      </c>
      <c r="E105" s="26">
        <v>0</v>
      </c>
      <c r="F105" s="41">
        <v>0</v>
      </c>
      <c r="G105" s="47">
        <f>SUM(B105:F105)</f>
        <v>640</v>
      </c>
    </row>
    <row r="106" spans="1:7" ht="17.100000000000001" customHeight="1">
      <c r="A106" s="3" t="s">
        <v>101</v>
      </c>
      <c r="B106" s="19">
        <f>VLOOKUP(A106,南日本!N37:Q83,3,FALSE)</f>
        <v>630</v>
      </c>
      <c r="C106" s="26">
        <v>0</v>
      </c>
      <c r="D106" s="24">
        <f>VLOOKUP(全紙部数計!A106,読売!O32:Q73,2,FALSE)</f>
        <v>10</v>
      </c>
      <c r="E106" s="26">
        <v>0</v>
      </c>
      <c r="F106" s="41">
        <f>VLOOKUP(A106,日経!S24:V66,3,FALSE)</f>
        <v>10</v>
      </c>
      <c r="G106" s="48">
        <f>SUM(B106:F106)</f>
        <v>650</v>
      </c>
    </row>
    <row r="107" spans="1:7" ht="15" customHeight="1">
      <c r="A107" s="142" t="s">
        <v>102</v>
      </c>
      <c r="B107" s="143"/>
      <c r="C107" s="143"/>
      <c r="D107" s="143"/>
      <c r="E107" s="143"/>
      <c r="F107" s="143"/>
      <c r="G107" s="144"/>
    </row>
    <row r="108" spans="1:7" ht="17.100000000000001" customHeight="1">
      <c r="A108" s="1" t="s">
        <v>103</v>
      </c>
      <c r="B108" s="17">
        <f>VLOOKUP(A108,南日本!R10:T55,2,FALSE)</f>
        <v>820</v>
      </c>
      <c r="C108" s="27">
        <f>VLOOKUP(A108,朝日!S8:V52,2,FALSE)</f>
        <v>10</v>
      </c>
      <c r="D108" s="24">
        <f>VLOOKUP(全紙部数計!A108,読売!O34:Q75,2,FALSE)</f>
        <v>10</v>
      </c>
      <c r="E108" s="6">
        <v>0</v>
      </c>
      <c r="F108" s="39">
        <f>VLOOKUP(A108,日経!S26:V68,3,FALSE)</f>
        <v>10</v>
      </c>
      <c r="G108" s="46">
        <f>SUM(B108:F108)</f>
        <v>850</v>
      </c>
    </row>
    <row r="109" spans="1:7" ht="17.100000000000001" customHeight="1">
      <c r="A109" s="2" t="s">
        <v>104</v>
      </c>
      <c r="B109" s="18">
        <f>VLOOKUP(A109,南日本!R11:T56,2,FALSE)</f>
        <v>1230</v>
      </c>
      <c r="C109" s="456">
        <f>VLOOKUP(A109,朝日!S9:V53,2,FALSE)</f>
        <v>40</v>
      </c>
      <c r="D109" s="24">
        <f>VLOOKUP(全紙部数計!A109,読売!O35:Q76,2,FALSE)</f>
        <v>50</v>
      </c>
      <c r="E109" s="7">
        <f>VLOOKUP(A109,毎日!X9:Z54,2,FALSE)</f>
        <v>20</v>
      </c>
      <c r="F109" s="41">
        <f>VLOOKUP(A109,日経!S27:V69,3,FALSE)</f>
        <v>60</v>
      </c>
      <c r="G109" s="47">
        <f>SUM(B109:F109)</f>
        <v>1400</v>
      </c>
    </row>
    <row r="110" spans="1:7" ht="17.100000000000001" customHeight="1">
      <c r="A110" s="2" t="s">
        <v>105</v>
      </c>
      <c r="B110" s="18">
        <f>VLOOKUP(A110,南日本!R12:T58,2,FALSE)</f>
        <v>920</v>
      </c>
      <c r="C110" s="470">
        <f>VLOOKUP(A110,朝日!S10:V54,2,FALSE)</f>
        <v>40</v>
      </c>
      <c r="D110" s="24">
        <f>VLOOKUP(全紙部数計!A110,読売!O36:Q77,2,FALSE)</f>
        <v>20</v>
      </c>
      <c r="E110" s="7">
        <f>VLOOKUP(A110,毎日!X10:Z55,2,FALSE)</f>
        <v>10</v>
      </c>
      <c r="F110" s="41">
        <f>VLOOKUP(A110,日経!S28:V70,3,FALSE)</f>
        <v>20</v>
      </c>
      <c r="G110" s="47">
        <f>SUM(B110:F110)</f>
        <v>1010</v>
      </c>
    </row>
    <row r="111" spans="1:7" ht="17.100000000000001" customHeight="1">
      <c r="A111" s="3" t="s">
        <v>106</v>
      </c>
      <c r="B111" s="413">
        <f>VLOOKUP(A111,南日本!R13:T59,2,FALSE)</f>
        <v>900</v>
      </c>
      <c r="C111" s="29">
        <f>VLOOKUP(A111,朝日!S11:V55,2,FALSE)</f>
        <v>20</v>
      </c>
      <c r="D111" s="24">
        <f>VLOOKUP(全紙部数計!A111,読売!O37:Q78,2,FALSE)</f>
        <v>10</v>
      </c>
      <c r="E111" s="421">
        <v>0</v>
      </c>
      <c r="F111" s="41">
        <f>VLOOKUP(A111,日経!S29:V71,3,FALSE)</f>
        <v>20</v>
      </c>
      <c r="G111" s="48">
        <f>SUM(B111:F111)</f>
        <v>950</v>
      </c>
    </row>
    <row r="112" spans="1:7" ht="15" customHeight="1">
      <c r="A112" s="142" t="s">
        <v>107</v>
      </c>
      <c r="B112" s="143"/>
      <c r="C112" s="143"/>
      <c r="D112" s="143"/>
      <c r="E112" s="143"/>
      <c r="F112" s="143"/>
      <c r="G112" s="144"/>
    </row>
    <row r="113" spans="1:7" ht="17.100000000000001" customHeight="1">
      <c r="A113" s="1" t="s">
        <v>108</v>
      </c>
      <c r="B113" s="17">
        <f>VLOOKUP(A113,南日本!R15:T61,2,FALSE)</f>
        <v>1290</v>
      </c>
      <c r="C113" s="27">
        <f>VLOOKUP(A113,朝日!S13:V57,2,FALSE)</f>
        <v>30</v>
      </c>
      <c r="D113" s="6">
        <f>VLOOKUP(A113,読売!S8:V49,3,FALSE)</f>
        <v>40</v>
      </c>
      <c r="E113" s="185">
        <v>0</v>
      </c>
      <c r="F113" s="39">
        <f>VLOOKUP(A113,日経!S31:V73,3,FALSE)</f>
        <v>40</v>
      </c>
      <c r="G113" s="46">
        <f>SUM(B113:F113)</f>
        <v>1400</v>
      </c>
    </row>
    <row r="114" spans="1:7" ht="17.100000000000001" customHeight="1">
      <c r="A114" s="2" t="s">
        <v>109</v>
      </c>
      <c r="B114" s="18">
        <f>VLOOKUP(A114,南日本!R16:T62,2,FALSE)</f>
        <v>1000</v>
      </c>
      <c r="C114" s="456">
        <f>VLOOKUP(A114,朝日!S14:V58,2,FALSE)</f>
        <v>30</v>
      </c>
      <c r="D114" s="7">
        <f>VLOOKUP(A114,読売!S9:V50,3,FALSE)</f>
        <v>10</v>
      </c>
      <c r="E114" s="7">
        <f>VLOOKUP(A114,毎日!X14:Z59,2,FALSE)</f>
        <v>20</v>
      </c>
      <c r="F114" s="41">
        <f>VLOOKUP(A114,日経!S32:V74,3,FALSE)</f>
        <v>20</v>
      </c>
      <c r="G114" s="47">
        <f>SUM(B114:F114)</f>
        <v>1080</v>
      </c>
    </row>
    <row r="115" spans="1:7" ht="17.100000000000001" customHeight="1">
      <c r="A115" s="3" t="s">
        <v>110</v>
      </c>
      <c r="B115" s="19">
        <f>VLOOKUP(A115,南日本!R17:T63,2,FALSE)</f>
        <v>640</v>
      </c>
      <c r="C115" s="29">
        <f>VLOOKUP(A115,朝日!S15:V59,2,FALSE)</f>
        <v>10</v>
      </c>
      <c r="D115" s="8">
        <f>VLOOKUP(A115,読売!S10:V51,3,FALSE)</f>
        <v>10</v>
      </c>
      <c r="E115" s="8">
        <v>0</v>
      </c>
      <c r="F115" s="42">
        <f>VLOOKUP(A115,日経!S33:V75,3,FALSE)</f>
        <v>10</v>
      </c>
      <c r="G115" s="48">
        <f>SUM(B115:F115)</f>
        <v>670</v>
      </c>
    </row>
    <row r="116" spans="1:7" ht="17.100000000000001" customHeight="1">
      <c r="A116" s="150" t="s">
        <v>686</v>
      </c>
      <c r="B116" s="149" t="s">
        <v>0</v>
      </c>
      <c r="C116" s="53" t="s">
        <v>1</v>
      </c>
      <c r="D116" s="54" t="s">
        <v>2</v>
      </c>
      <c r="E116" s="55" t="s">
        <v>3</v>
      </c>
      <c r="F116" s="160" t="s">
        <v>4</v>
      </c>
      <c r="G116" s="13" t="s">
        <v>5</v>
      </c>
    </row>
    <row r="117" spans="1:7" ht="15" customHeight="1">
      <c r="A117" s="142" t="s">
        <v>111</v>
      </c>
      <c r="B117" s="143"/>
      <c r="C117" s="143"/>
      <c r="D117" s="143"/>
      <c r="E117" s="143"/>
      <c r="F117" s="143"/>
      <c r="G117" s="144"/>
    </row>
    <row r="118" spans="1:7" ht="17.100000000000001" customHeight="1">
      <c r="A118" s="1" t="s">
        <v>780</v>
      </c>
      <c r="B118" s="17">
        <f>VLOOKUP(A118,南日本!R20:T66,2,FALSE)</f>
        <v>530</v>
      </c>
      <c r="C118" s="27">
        <f>VLOOKUP(A118,朝日!S18:V62,2,FALSE)</f>
        <v>10</v>
      </c>
      <c r="D118" s="6">
        <f>VLOOKUP(A118,読売!S13:V54,3,FALSE)</f>
        <v>10</v>
      </c>
      <c r="E118" s="7">
        <v>0</v>
      </c>
      <c r="F118" s="39">
        <f>VLOOKUP(A118,日経!X8:Z50,2,FALSE)</f>
        <v>10</v>
      </c>
      <c r="G118" s="46">
        <f>SUM(B118:F118)</f>
        <v>560</v>
      </c>
    </row>
    <row r="119" spans="1:7" ht="17.100000000000001" customHeight="1">
      <c r="A119" s="2" t="s">
        <v>112</v>
      </c>
      <c r="B119" s="18">
        <f>VLOOKUP(A119,南日本!R21:T67,2,FALSE)</f>
        <v>2640</v>
      </c>
      <c r="C119" s="456">
        <f>VLOOKUP(A119,朝日!S19:V63,2,FALSE)</f>
        <v>110</v>
      </c>
      <c r="D119" s="7">
        <v>0</v>
      </c>
      <c r="E119" s="7">
        <f>VLOOKUP(A119,毎日!X19:Z64,2,FALSE)</f>
        <v>40</v>
      </c>
      <c r="F119" s="41">
        <f>VLOOKUP(A119,日経!X9:Z51,2,FALSE)</f>
        <v>120</v>
      </c>
      <c r="G119" s="47">
        <f t="shared" ref="G119:G127" si="5">SUM(B119:F119)</f>
        <v>2910</v>
      </c>
    </row>
    <row r="120" spans="1:7" ht="17.100000000000001" customHeight="1">
      <c r="A120" s="2" t="s">
        <v>113</v>
      </c>
      <c r="B120" s="18">
        <f>VLOOKUP(A120,南日本!R22:T68,2,FALSE)</f>
        <v>1390</v>
      </c>
      <c r="C120" s="26">
        <f>VLOOKUP(A120,朝日!S20:V64,2,FALSE)</f>
        <v>40</v>
      </c>
      <c r="D120" s="7">
        <v>0</v>
      </c>
      <c r="E120" s="7">
        <f>VLOOKUP(A120,毎日!X20:Z65,2,FALSE)</f>
        <v>10</v>
      </c>
      <c r="F120" s="41">
        <f>VLOOKUP(A120,日経!X10:Z52,2,FALSE)</f>
        <v>40</v>
      </c>
      <c r="G120" s="47">
        <f t="shared" si="5"/>
        <v>1480</v>
      </c>
    </row>
    <row r="121" spans="1:7" ht="17.100000000000001" customHeight="1">
      <c r="A121" s="2" t="s">
        <v>114</v>
      </c>
      <c r="B121" s="18">
        <f>VLOOKUP(A121,南日本!R23:T69,2,FALSE)</f>
        <v>2210</v>
      </c>
      <c r="C121" s="470">
        <f>VLOOKUP(A121,朝日!S21:V65,2,FALSE)</f>
        <v>70</v>
      </c>
      <c r="D121" s="7">
        <v>0</v>
      </c>
      <c r="E121" s="7">
        <f>VLOOKUP(A121,毎日!X21:Z66,2,FALSE)</f>
        <v>40</v>
      </c>
      <c r="F121" s="41">
        <f>VLOOKUP(A121,日経!X11:Z53,2,FALSE)</f>
        <v>70</v>
      </c>
      <c r="G121" s="47">
        <f t="shared" si="5"/>
        <v>2390</v>
      </c>
    </row>
    <row r="122" spans="1:7" ht="17.100000000000001" customHeight="1">
      <c r="A122" s="2" t="s">
        <v>115</v>
      </c>
      <c r="B122" s="18">
        <f>VLOOKUP(A122,南日本!R24:T70,2,FALSE)</f>
        <v>1590</v>
      </c>
      <c r="C122" s="470">
        <f>VLOOKUP(A122,朝日!S22:V66,2,FALSE)</f>
        <v>40</v>
      </c>
      <c r="D122" s="7">
        <v>0</v>
      </c>
      <c r="E122" s="7">
        <f>VLOOKUP(A122,毎日!X22:Z67,2,FALSE)</f>
        <v>10</v>
      </c>
      <c r="F122" s="41">
        <f>VLOOKUP(A122,日経!X12:Z54,2,FALSE)</f>
        <v>40</v>
      </c>
      <c r="G122" s="47">
        <f t="shared" si="5"/>
        <v>1680</v>
      </c>
    </row>
    <row r="123" spans="1:7" ht="17.100000000000001" customHeight="1">
      <c r="A123" s="2" t="s">
        <v>116</v>
      </c>
      <c r="B123" s="18">
        <f>VLOOKUP(A123,南日本!R25:T71,2,FALSE)</f>
        <v>1020</v>
      </c>
      <c r="C123" s="470">
        <f>VLOOKUP(A123,朝日!S23:V67,2,FALSE)</f>
        <v>20</v>
      </c>
      <c r="D123" s="7">
        <v>0</v>
      </c>
      <c r="E123" s="7">
        <f>VLOOKUP(A123,毎日!X23:Z68,2,FALSE)</f>
        <v>10</v>
      </c>
      <c r="F123" s="41">
        <f>VLOOKUP(A123,日経!X13:Z55,2,FALSE)</f>
        <v>10</v>
      </c>
      <c r="G123" s="47">
        <f t="shared" si="5"/>
        <v>1060</v>
      </c>
    </row>
    <row r="124" spans="1:7" ht="17.100000000000001" customHeight="1">
      <c r="A124" s="2" t="s">
        <v>117</v>
      </c>
      <c r="B124" s="18">
        <f>VLOOKUP(A124,南日本!R26:T72,2,FALSE)</f>
        <v>560</v>
      </c>
      <c r="C124" s="470">
        <f>VLOOKUP(A124,朝日!S24:V68,2,FALSE)</f>
        <v>20</v>
      </c>
      <c r="D124" s="7">
        <v>0</v>
      </c>
      <c r="E124" s="7">
        <f>VLOOKUP(A124,毎日!X24:Z69,2,FALSE)</f>
        <v>10</v>
      </c>
      <c r="F124" s="41">
        <f>VLOOKUP(A124,日経!X14:Z56,2,FALSE)</f>
        <v>10</v>
      </c>
      <c r="G124" s="47">
        <f t="shared" si="5"/>
        <v>600</v>
      </c>
    </row>
    <row r="125" spans="1:7" ht="17.100000000000001" customHeight="1">
      <c r="A125" s="2" t="s">
        <v>789</v>
      </c>
      <c r="B125" s="18">
        <f>VLOOKUP(A125,南日本!R27:T73,2,FALSE)</f>
        <v>1370</v>
      </c>
      <c r="C125" s="470">
        <f>VLOOKUP(A125,朝日!S25:V69,2,FALSE)</f>
        <v>30</v>
      </c>
      <c r="D125" s="7">
        <v>0</v>
      </c>
      <c r="E125" s="7">
        <f>VLOOKUP(A125,毎日!X25:Z70,2,FALSE)</f>
        <v>10</v>
      </c>
      <c r="F125" s="41">
        <f>VLOOKUP(A125,日経!X15:Z57,2,FALSE)</f>
        <v>30</v>
      </c>
      <c r="G125" s="47">
        <f t="shared" si="5"/>
        <v>1440</v>
      </c>
    </row>
    <row r="126" spans="1:7" ht="17.100000000000001" customHeight="1">
      <c r="A126" s="2" t="s">
        <v>119</v>
      </c>
      <c r="B126" s="18">
        <f>VLOOKUP(A126,南日本!R28:T74,2,FALSE)</f>
        <v>1760</v>
      </c>
      <c r="C126" s="470">
        <f>VLOOKUP(A126,朝日!S26:V70,2,FALSE)</f>
        <v>30</v>
      </c>
      <c r="D126" s="421">
        <f>VLOOKUP(A126,読売!S21:V62,3,FALSE)</f>
        <v>30</v>
      </c>
      <c r="E126" s="7">
        <f>VLOOKUP(A126,毎日!X26:Z71,2,FALSE)</f>
        <v>10</v>
      </c>
      <c r="F126" s="41">
        <f>VLOOKUP(A126,日経!X16:Z58,2,FALSE)</f>
        <v>30</v>
      </c>
      <c r="G126" s="47">
        <f t="shared" si="5"/>
        <v>1860</v>
      </c>
    </row>
    <row r="127" spans="1:7" ht="17.100000000000001" customHeight="1">
      <c r="A127" s="3" t="s">
        <v>120</v>
      </c>
      <c r="B127" s="18">
        <f>VLOOKUP(A127,南日本!R29:T75,2,FALSE)</f>
        <v>880</v>
      </c>
      <c r="C127" s="470">
        <f>VLOOKUP(A127,朝日!S27:V71,2,FALSE)</f>
        <v>20</v>
      </c>
      <c r="D127" s="421">
        <v>0</v>
      </c>
      <c r="E127" s="7">
        <v>0</v>
      </c>
      <c r="F127" s="161">
        <f>VLOOKUP(A127,日経!X17:Z59,2,FALSE)</f>
        <v>10</v>
      </c>
      <c r="G127" s="48">
        <f t="shared" si="5"/>
        <v>910</v>
      </c>
    </row>
    <row r="128" spans="1:7" ht="15" customHeight="1">
      <c r="A128" s="146" t="s">
        <v>121</v>
      </c>
      <c r="B128" s="145"/>
      <c r="C128" s="145"/>
      <c r="D128" s="145"/>
      <c r="E128" s="145"/>
      <c r="F128" s="145"/>
      <c r="G128" s="147"/>
    </row>
    <row r="129" spans="1:7" ht="17.100000000000001" customHeight="1">
      <c r="A129" s="1" t="s">
        <v>122</v>
      </c>
      <c r="B129" s="17">
        <f>VLOOKUP(A129,南日本!R31:T77,2,FALSE)</f>
        <v>1060</v>
      </c>
      <c r="C129" s="27">
        <f>VLOOKUP(A129,朝日!S29:V73,2,FALSE)</f>
        <v>30</v>
      </c>
      <c r="D129" s="6">
        <f>VLOOKUP(A129,読売!S24:V65,3,FALSE)</f>
        <v>30</v>
      </c>
      <c r="E129" s="6">
        <f>VLOOKUP(A129,毎日!X29:Z74,2,FALSE)</f>
        <v>10</v>
      </c>
      <c r="F129" s="39">
        <f>VLOOKUP(A129,日経!X19:Z61,2,FALSE)</f>
        <v>20</v>
      </c>
      <c r="G129" s="46">
        <f>SUM(B129:F129)</f>
        <v>1150</v>
      </c>
    </row>
    <row r="130" spans="1:7" ht="17.100000000000001" customHeight="1">
      <c r="A130" s="2" t="s">
        <v>123</v>
      </c>
      <c r="B130" s="18">
        <f>VLOOKUP(A130,南日本!R32:T78,2,FALSE)</f>
        <v>920</v>
      </c>
      <c r="C130" s="456">
        <f>VLOOKUP(A130,朝日!S30:V74,2,FALSE)</f>
        <v>10</v>
      </c>
      <c r="D130" s="7">
        <f>VLOOKUP(A130,読売!S25:V66,3,FALSE)</f>
        <v>10</v>
      </c>
      <c r="E130" s="7">
        <f>VLOOKUP(A130,毎日!X30:Z75,2,FALSE)</f>
        <v>10</v>
      </c>
      <c r="F130" s="41">
        <f>VLOOKUP(A130,日経!X20:Z62,2,FALSE)</f>
        <v>20</v>
      </c>
      <c r="G130" s="47">
        <f t="shared" ref="G130:G135" si="6">SUM(B130:F130)</f>
        <v>970</v>
      </c>
    </row>
    <row r="131" spans="1:7" ht="17.100000000000001" customHeight="1">
      <c r="A131" s="2" t="s">
        <v>124</v>
      </c>
      <c r="B131" s="18">
        <f>VLOOKUP(A131,南日本!R33:T79,2,FALSE)</f>
        <v>450</v>
      </c>
      <c r="C131" s="26">
        <v>0</v>
      </c>
      <c r="D131" s="7">
        <v>0</v>
      </c>
      <c r="E131" s="7">
        <v>0</v>
      </c>
      <c r="F131" s="41">
        <f>VLOOKUP(A131,日経!X21:Z63,2,FALSE)</f>
        <v>10</v>
      </c>
      <c r="G131" s="47">
        <f t="shared" si="6"/>
        <v>460</v>
      </c>
    </row>
    <row r="132" spans="1:7" ht="17.100000000000001" customHeight="1">
      <c r="A132" s="2" t="s">
        <v>125</v>
      </c>
      <c r="B132" s="18">
        <f>VLOOKUP(A132,南日本!R34:T80,2,FALSE)</f>
        <v>900</v>
      </c>
      <c r="C132" s="470">
        <f>VLOOKUP(A132,朝日!S32:V76,2,FALSE)</f>
        <v>10</v>
      </c>
      <c r="D132" s="7">
        <f>VLOOKUP(A132,読売!S27:V68,3,FALSE)</f>
        <v>10</v>
      </c>
      <c r="E132" s="7">
        <v>0</v>
      </c>
      <c r="F132" s="41">
        <f>VLOOKUP(A132,日経!X22:Z64,2,FALSE)</f>
        <v>10</v>
      </c>
      <c r="G132" s="47">
        <f t="shared" si="6"/>
        <v>930</v>
      </c>
    </row>
    <row r="133" spans="1:7" ht="17.100000000000001" customHeight="1">
      <c r="A133" s="2" t="s">
        <v>126</v>
      </c>
      <c r="B133" s="18">
        <f>VLOOKUP(A133,南日本!R35:T81,2,FALSE)</f>
        <v>330</v>
      </c>
      <c r="C133" s="470">
        <v>0</v>
      </c>
      <c r="D133" s="7">
        <f>VLOOKUP(A133,読売!S28:V69,3,FALSE)</f>
        <v>10</v>
      </c>
      <c r="E133" s="7">
        <v>0</v>
      </c>
      <c r="F133" s="41">
        <v>0</v>
      </c>
      <c r="G133" s="47">
        <f t="shared" si="6"/>
        <v>340</v>
      </c>
    </row>
    <row r="134" spans="1:7" ht="17.100000000000001" customHeight="1">
      <c r="A134" s="2" t="s">
        <v>127</v>
      </c>
      <c r="B134" s="18">
        <f>VLOOKUP(A134,南日本!R36:T82,2,FALSE)</f>
        <v>1860</v>
      </c>
      <c r="C134" s="470">
        <f>VLOOKUP(A134,朝日!S34:V78,2,FALSE)</f>
        <v>40</v>
      </c>
      <c r="D134" s="7">
        <v>0</v>
      </c>
      <c r="E134" s="7">
        <f>VLOOKUP(A134,毎日!X34:Z79,2,FALSE)</f>
        <v>10</v>
      </c>
      <c r="F134" s="41">
        <f>VLOOKUP(A134,日経!X24:Z66,2,FALSE)</f>
        <v>30</v>
      </c>
      <c r="G134" s="47">
        <f t="shared" si="6"/>
        <v>1940</v>
      </c>
    </row>
    <row r="135" spans="1:7" ht="17.100000000000001" customHeight="1">
      <c r="A135" s="3" t="s">
        <v>128</v>
      </c>
      <c r="B135" s="18">
        <f>VLOOKUP(A135,南日本!R37:T83,2,FALSE)</f>
        <v>440</v>
      </c>
      <c r="C135" s="470">
        <f>VLOOKUP(A135,朝日!S35:V79,2,FALSE)</f>
        <v>20</v>
      </c>
      <c r="D135" s="421">
        <f>VLOOKUP(A135,読売!S30:V71,3,FALSE)</f>
        <v>10</v>
      </c>
      <c r="E135" s="7">
        <v>0</v>
      </c>
      <c r="F135" s="41">
        <f>VLOOKUP(A135,日経!X25:Z67,2,FALSE)</f>
        <v>10</v>
      </c>
      <c r="G135" s="48">
        <f t="shared" si="6"/>
        <v>480</v>
      </c>
    </row>
    <row r="136" spans="1:7" ht="15" customHeight="1">
      <c r="A136" s="142" t="s">
        <v>129</v>
      </c>
      <c r="B136" s="143"/>
      <c r="C136" s="143"/>
      <c r="D136" s="143"/>
      <c r="E136" s="143"/>
      <c r="F136" s="143"/>
      <c r="G136" s="144"/>
    </row>
    <row r="137" spans="1:7" ht="17.100000000000001" customHeight="1">
      <c r="A137" s="1" t="s">
        <v>130</v>
      </c>
      <c r="B137" s="17">
        <f>VLOOKUP(A137,南日本!U10:W47,2,FALSE)</f>
        <v>190</v>
      </c>
      <c r="C137" s="27">
        <f>VLOOKUP(A137,朝日!S37:V81,2,FALSE)</f>
        <v>20</v>
      </c>
      <c r="D137" s="7">
        <f>VLOOKUP(A137,読売!S32:V73,3,FALSE)</f>
        <v>10</v>
      </c>
      <c r="E137" s="6">
        <v>0</v>
      </c>
      <c r="F137" s="39">
        <v>0</v>
      </c>
      <c r="G137" s="46">
        <f>SUM(B137:F137)</f>
        <v>220</v>
      </c>
    </row>
    <row r="138" spans="1:7" ht="17.100000000000001" customHeight="1">
      <c r="A138" s="2" t="s">
        <v>131</v>
      </c>
      <c r="B138" s="18">
        <f>VLOOKUP(A138,南日本!U11:W48,2,FALSE)</f>
        <v>2040</v>
      </c>
      <c r="C138" s="456">
        <f>VLOOKUP(A138,朝日!S38:V82,2,FALSE)</f>
        <v>60</v>
      </c>
      <c r="D138" s="7">
        <f>VLOOKUP(A138,読売!S33:V74,3,FALSE)</f>
        <v>70</v>
      </c>
      <c r="E138" s="7">
        <f>VLOOKUP(A138,毎日!AB9:AD36,2,FALSE)</f>
        <v>20</v>
      </c>
      <c r="F138" s="41">
        <f>VLOOKUP(A138,日経!X28:Z70,2,FALSE)</f>
        <v>40</v>
      </c>
      <c r="G138" s="47">
        <f>SUM(B138:F138)</f>
        <v>2230</v>
      </c>
    </row>
    <row r="139" spans="1:7" ht="17.100000000000001" customHeight="1">
      <c r="A139" s="3" t="s">
        <v>132</v>
      </c>
      <c r="B139" s="413">
        <f>VLOOKUP(A139,南日本!U12:W49,2,FALSE)</f>
        <v>260</v>
      </c>
      <c r="C139" s="470">
        <f>VLOOKUP(A139,朝日!S39:V83,2,FALSE)</f>
        <v>10</v>
      </c>
      <c r="D139" s="7">
        <f>VLOOKUP(A139,読売!S34:V75,3,FALSE)</f>
        <v>10</v>
      </c>
      <c r="E139" s="421">
        <v>0</v>
      </c>
      <c r="F139" s="41">
        <f>VLOOKUP(A139,日経!X29:Z71,2,FALSE)</f>
        <v>10</v>
      </c>
      <c r="G139" s="48">
        <f>SUM(B139:F139)</f>
        <v>290</v>
      </c>
    </row>
    <row r="140" spans="1:7" ht="15" customHeight="1">
      <c r="A140" s="142" t="s">
        <v>133</v>
      </c>
      <c r="B140" s="143"/>
      <c r="C140" s="143"/>
      <c r="D140" s="143"/>
      <c r="E140" s="143"/>
      <c r="F140" s="143"/>
      <c r="G140" s="144"/>
    </row>
    <row r="141" spans="1:7" ht="17.100000000000001" customHeight="1">
      <c r="A141" s="4" t="s">
        <v>134</v>
      </c>
      <c r="B141" s="17">
        <f>VLOOKUP(A141,南日本!U14:W51,2,FALSE)</f>
        <v>1210</v>
      </c>
      <c r="C141" s="34">
        <f>VLOOKUP(A141,朝日!X8:Z36,2,FALSE)</f>
        <v>40</v>
      </c>
      <c r="D141" s="7">
        <v>0</v>
      </c>
      <c r="E141" s="7">
        <f>VLOOKUP(A141,毎日!AB12:AD39,2,FALSE)</f>
        <v>10</v>
      </c>
      <c r="F141" s="41">
        <f>VLOOKUP(A141,日経!X31:Z73,2,FALSE)</f>
        <v>30</v>
      </c>
      <c r="G141" s="44">
        <f>SUM(B141:F141)</f>
        <v>1290</v>
      </c>
    </row>
    <row r="142" spans="1:7" ht="15" customHeight="1">
      <c r="A142" s="142" t="s">
        <v>135</v>
      </c>
      <c r="B142" s="143"/>
      <c r="C142" s="143"/>
      <c r="D142" s="145"/>
      <c r="E142" s="143"/>
      <c r="F142" s="143"/>
      <c r="G142" s="147"/>
    </row>
    <row r="143" spans="1:7" ht="17.100000000000001" customHeight="1">
      <c r="A143" s="1" t="s">
        <v>136</v>
      </c>
      <c r="B143" s="17">
        <f>VLOOKUP(A143,南日本!U16:W53,2,FALSE)</f>
        <v>750</v>
      </c>
      <c r="C143" s="35">
        <f>VLOOKUP(A143,朝日!X10:Z38,2,FALSE)</f>
        <v>10</v>
      </c>
      <c r="D143" s="6">
        <f>VLOOKUP(A143,読売!X8:AA34,3,FALSE)</f>
        <v>40</v>
      </c>
      <c r="E143" s="7">
        <f>VLOOKUP(A143,毎日!AB14:AD42,2,FALSE)</f>
        <v>10</v>
      </c>
      <c r="F143" s="41">
        <f>VLOOKUP(A143,日経!X33:Z75,2,FALSE)</f>
        <v>10</v>
      </c>
      <c r="G143" s="46">
        <f>SUM(B143:F143)</f>
        <v>820</v>
      </c>
    </row>
    <row r="144" spans="1:7" ht="17.100000000000001" customHeight="1">
      <c r="A144" s="2" t="s">
        <v>137</v>
      </c>
      <c r="B144" s="18">
        <f>VLOOKUP(A144,南日本!U17:W54,2,FALSE)</f>
        <v>480</v>
      </c>
      <c r="C144" s="26">
        <f>VLOOKUP(A144,朝日!X11:Z39,2,FALSE)</f>
        <v>20</v>
      </c>
      <c r="D144" s="7">
        <f>VLOOKUP(A144,読売!X9:AA35,3,FALSE)</f>
        <v>10</v>
      </c>
      <c r="E144" s="7">
        <f>VLOOKUP(A144,毎日!AB15:AD43,2,FALSE)</f>
        <v>10</v>
      </c>
      <c r="F144" s="41">
        <f>VLOOKUP(A144,日経!X34:Z76,2,FALSE)</f>
        <v>10</v>
      </c>
      <c r="G144" s="47">
        <f>SUM(B144:F144)</f>
        <v>530</v>
      </c>
    </row>
    <row r="145" spans="1:7" ht="17.100000000000001" customHeight="1">
      <c r="A145" s="2" t="s">
        <v>138</v>
      </c>
      <c r="B145" s="413">
        <f>VLOOKUP(A145,南日本!U18:W55,2,FALSE)</f>
        <v>600</v>
      </c>
      <c r="C145" s="26">
        <f>VLOOKUP(A145,朝日!X12:Z40,2,FALSE)</f>
        <v>30</v>
      </c>
      <c r="D145" s="7">
        <f>VLOOKUP(A145,読売!X10:AA36,3,FALSE)</f>
        <v>40</v>
      </c>
      <c r="E145" s="7">
        <f>VLOOKUP(A145,毎日!AB16:AD44,2,FALSE)</f>
        <v>10</v>
      </c>
      <c r="F145" s="41">
        <f>VLOOKUP(A145,日経!X35:Z77,2,FALSE)</f>
        <v>20</v>
      </c>
      <c r="G145" s="47">
        <f>SUM(B145:F145)</f>
        <v>700</v>
      </c>
    </row>
    <row r="146" spans="1:7" ht="17.100000000000001" customHeight="1">
      <c r="A146" s="3" t="s">
        <v>139</v>
      </c>
      <c r="B146" s="445">
        <f>VLOOKUP(A146,南日本!U19:W56,2,FALSE)</f>
        <v>510</v>
      </c>
      <c r="C146" s="425">
        <f>VLOOKUP(A146,朝日!X13:Z41,2,FALSE)</f>
        <v>30</v>
      </c>
      <c r="D146" s="422">
        <f>VLOOKUP(A146,読売!X11:AA37,3,FALSE)</f>
        <v>30</v>
      </c>
      <c r="E146" s="7">
        <f>VLOOKUP(A146,毎日!AB17:AD45,2,FALSE)</f>
        <v>10</v>
      </c>
      <c r="F146" s="41">
        <f>VLOOKUP(A146,日経!X36:Z78,2,FALSE)</f>
        <v>20</v>
      </c>
      <c r="G146" s="48">
        <f>SUM(B146:F146)</f>
        <v>600</v>
      </c>
    </row>
    <row r="147" spans="1:7" ht="15" customHeight="1">
      <c r="A147" s="142" t="s">
        <v>140</v>
      </c>
      <c r="B147" s="143"/>
      <c r="C147" s="143"/>
      <c r="D147" s="143"/>
      <c r="E147" s="143"/>
      <c r="F147" s="143"/>
      <c r="G147" s="144"/>
    </row>
    <row r="148" spans="1:7" ht="17.100000000000001" customHeight="1">
      <c r="A148" s="4" t="s">
        <v>141</v>
      </c>
      <c r="B148" s="17">
        <f>VLOOKUP(A148,南日本!U21:W59,2,FALSE)</f>
        <v>550</v>
      </c>
      <c r="C148" s="34">
        <v>0</v>
      </c>
      <c r="D148" s="6">
        <v>0</v>
      </c>
      <c r="E148" s="7">
        <v>0</v>
      </c>
      <c r="F148" s="40">
        <f>VLOOKUP(A148,日経!AB8:AD27,2,FALSE)</f>
        <v>140</v>
      </c>
      <c r="G148" s="44">
        <f>SUM(B148:F148)</f>
        <v>690</v>
      </c>
    </row>
    <row r="149" spans="1:7" ht="15" customHeight="1">
      <c r="A149" s="142" t="s">
        <v>142</v>
      </c>
      <c r="B149" s="143"/>
      <c r="C149" s="143"/>
      <c r="D149" s="143"/>
      <c r="E149" s="143"/>
      <c r="F149" s="143"/>
      <c r="G149" s="144"/>
    </row>
    <row r="150" spans="1:7" ht="17.100000000000001" customHeight="1">
      <c r="A150" s="1" t="s">
        <v>143</v>
      </c>
      <c r="B150" s="17">
        <f>VLOOKUP(A150,南日本!U23:W61,2,FALSE)</f>
        <v>80</v>
      </c>
      <c r="C150" s="27">
        <f>VLOOKUP(A150,朝日!X17:Z45,2,FALSE)</f>
        <v>20</v>
      </c>
      <c r="D150" s="6">
        <v>0</v>
      </c>
      <c r="E150" s="6">
        <v>0</v>
      </c>
      <c r="F150" s="466">
        <f>VLOOKUP(A150,日経!AB10:AD29,2,FALSE)</f>
        <v>20</v>
      </c>
      <c r="G150" s="46">
        <f>SUM(B150:F150)</f>
        <v>120</v>
      </c>
    </row>
    <row r="151" spans="1:7" ht="17.100000000000001" customHeight="1">
      <c r="A151" s="2" t="s">
        <v>144</v>
      </c>
      <c r="B151" s="18">
        <f>VLOOKUP(A151,南日本!U24:W62,2,FALSE)</f>
        <v>220</v>
      </c>
      <c r="C151" s="26">
        <v>0</v>
      </c>
      <c r="D151" s="7">
        <f>VLOOKUP(A151,読売!X16:AA42,3,FALSE)</f>
        <v>30</v>
      </c>
      <c r="E151" s="7">
        <v>0</v>
      </c>
      <c r="F151" s="467">
        <v>0</v>
      </c>
      <c r="G151" s="47">
        <f t="shared" ref="G151:G157" si="7">SUM(B151:F151)</f>
        <v>250</v>
      </c>
    </row>
    <row r="152" spans="1:7" ht="17.100000000000001" customHeight="1">
      <c r="A152" s="2" t="s">
        <v>145</v>
      </c>
      <c r="B152" s="18">
        <f>VLOOKUP(A152,南日本!U25:W63,2,FALSE)</f>
        <v>260</v>
      </c>
      <c r="C152" s="26">
        <v>0</v>
      </c>
      <c r="D152" s="7">
        <v>0</v>
      </c>
      <c r="E152" s="185">
        <v>0</v>
      </c>
      <c r="F152" s="467">
        <f>VLOOKUP(A152,日経!AB12:AD31,2,FALSE)</f>
        <v>20</v>
      </c>
      <c r="G152" s="47">
        <f t="shared" si="7"/>
        <v>280</v>
      </c>
    </row>
    <row r="153" spans="1:7" ht="17.100000000000001" customHeight="1">
      <c r="A153" s="2" t="s">
        <v>146</v>
      </c>
      <c r="B153" s="18">
        <f>VLOOKUP(A153,南日本!U26:W64,2,FALSE)</f>
        <v>150</v>
      </c>
      <c r="C153" s="26">
        <v>0</v>
      </c>
      <c r="D153" s="7">
        <v>0</v>
      </c>
      <c r="E153" s="7">
        <v>0</v>
      </c>
      <c r="F153" s="41">
        <f>VLOOKUP(A153,日経!AB13:AD32,2,FALSE)</f>
        <v>10</v>
      </c>
      <c r="G153" s="47">
        <f t="shared" si="7"/>
        <v>160</v>
      </c>
    </row>
    <row r="154" spans="1:7" ht="17.100000000000001" customHeight="1">
      <c r="A154" s="2" t="s">
        <v>147</v>
      </c>
      <c r="B154" s="18">
        <f>VLOOKUP(A154,南日本!U27:W65,2,FALSE)</f>
        <v>130</v>
      </c>
      <c r="C154" s="26">
        <v>0</v>
      </c>
      <c r="D154" s="7">
        <v>0</v>
      </c>
      <c r="E154" s="7">
        <v>0</v>
      </c>
      <c r="F154" s="468">
        <f>VLOOKUP(A154,日経!AB14:AD33,2,FALSE)</f>
        <v>10</v>
      </c>
      <c r="G154" s="47">
        <f t="shared" si="7"/>
        <v>140</v>
      </c>
    </row>
    <row r="155" spans="1:7" ht="17.100000000000001" customHeight="1">
      <c r="A155" s="2" t="s">
        <v>148</v>
      </c>
      <c r="B155" s="413">
        <f>VLOOKUP(A155,南日本!U28:W66,2,FALSE)</f>
        <v>200</v>
      </c>
      <c r="C155" s="26">
        <f>VLOOKUP(A155,朝日!X22:Z50,2,FALSE)</f>
        <v>30</v>
      </c>
      <c r="D155" s="7">
        <f>VLOOKUP(A155,読売!X20:AA46,3,FALSE)</f>
        <v>10</v>
      </c>
      <c r="E155" s="7">
        <v>0</v>
      </c>
      <c r="F155" s="467">
        <f>VLOOKUP(A155,日経!AB15:AD34,2,FALSE)</f>
        <v>10</v>
      </c>
      <c r="G155" s="47">
        <f t="shared" si="7"/>
        <v>250</v>
      </c>
    </row>
    <row r="156" spans="1:7" ht="17.100000000000001" customHeight="1">
      <c r="A156" s="2" t="s">
        <v>149</v>
      </c>
      <c r="B156" s="413">
        <f>VLOOKUP(A156,南日本!U29:W67,2,FALSE)</f>
        <v>150</v>
      </c>
      <c r="C156" s="26">
        <f>VLOOKUP(A156,朝日!X23:Z51,2,FALSE)</f>
        <v>20</v>
      </c>
      <c r="D156" s="7">
        <f>VLOOKUP(A156,読売!X21:AA47,3,FALSE)</f>
        <v>10</v>
      </c>
      <c r="E156" s="7">
        <v>0</v>
      </c>
      <c r="F156" s="467">
        <f>VLOOKUP(A156,日経!AB16:AD35,2,FALSE)</f>
        <v>20</v>
      </c>
      <c r="G156" s="47">
        <f t="shared" si="7"/>
        <v>200</v>
      </c>
    </row>
    <row r="157" spans="1:7" ht="17.100000000000001" customHeight="1">
      <c r="A157" s="3" t="s">
        <v>150</v>
      </c>
      <c r="B157" s="19">
        <f>VLOOKUP(A157,南日本!U30:W68,2,FALSE)</f>
        <v>110</v>
      </c>
      <c r="C157" s="29">
        <f>VLOOKUP(A157,朝日!X24:Z52,2,FALSE)</f>
        <v>20</v>
      </c>
      <c r="D157" s="8">
        <f>VLOOKUP(A157,読売!X22:AA48,3,FALSE)</f>
        <v>10</v>
      </c>
      <c r="E157" s="8">
        <v>0</v>
      </c>
      <c r="F157" s="42">
        <f>VLOOKUP(A157,日経!AB17:AD36,2,FALSE)</f>
        <v>20</v>
      </c>
      <c r="G157" s="48">
        <f t="shared" si="7"/>
        <v>160</v>
      </c>
    </row>
    <row r="158" spans="1:7" ht="17.100000000000001" customHeight="1"/>
    <row r="159" spans="1:7" ht="17.100000000000001" customHeight="1">
      <c r="A159" s="151" t="s">
        <v>713</v>
      </c>
      <c r="B159" s="22">
        <f t="shared" ref="B159:G159" si="8">SUM(B6:B146)</f>
        <v>150600</v>
      </c>
      <c r="C159" s="22" t="e">
        <f t="shared" si="8"/>
        <v>#N/A</v>
      </c>
      <c r="D159" s="22">
        <f t="shared" si="8"/>
        <v>1430</v>
      </c>
      <c r="E159" s="22">
        <f t="shared" si="8"/>
        <v>1260</v>
      </c>
      <c r="F159" s="22" t="e">
        <f t="shared" si="8"/>
        <v>#N/A</v>
      </c>
      <c r="G159" s="22" t="e">
        <f t="shared" si="8"/>
        <v>#N/A</v>
      </c>
    </row>
    <row r="160" spans="1:7" ht="17.100000000000001" customHeight="1">
      <c r="A160" s="151" t="s">
        <v>714</v>
      </c>
      <c r="B160" s="22">
        <f t="shared" ref="B160:F160" si="9">SUM(B148:B157)</f>
        <v>1850</v>
      </c>
      <c r="C160" s="22">
        <f>SUM(C148:C157)</f>
        <v>90</v>
      </c>
      <c r="D160" s="22">
        <f>SUM(D148:D157)</f>
        <v>60</v>
      </c>
      <c r="E160" s="22">
        <f>SUM(E148:E157)</f>
        <v>0</v>
      </c>
      <c r="F160" s="22">
        <f t="shared" si="9"/>
        <v>250</v>
      </c>
      <c r="G160" s="22">
        <f>SUM(G148:G157)</f>
        <v>2250</v>
      </c>
    </row>
    <row r="161" spans="1:7" ht="17.100000000000001" customHeight="1"/>
    <row r="162" spans="1:7" ht="17.100000000000001" customHeight="1">
      <c r="A162" s="152" t="s">
        <v>5</v>
      </c>
      <c r="B162" s="22">
        <f t="shared" ref="B162:G162" si="10">SUM(B159:B160)</f>
        <v>152450</v>
      </c>
      <c r="C162" s="22" t="e">
        <f>SUM(C159:C160)</f>
        <v>#N/A</v>
      </c>
      <c r="D162" s="22">
        <f t="shared" si="10"/>
        <v>1490</v>
      </c>
      <c r="E162" s="22">
        <f t="shared" si="10"/>
        <v>1260</v>
      </c>
      <c r="F162" s="22" t="e">
        <f t="shared" si="10"/>
        <v>#N/A</v>
      </c>
      <c r="G162" s="22" t="e">
        <f t="shared" si="10"/>
        <v>#N/A</v>
      </c>
    </row>
  </sheetData>
  <mergeCells count="2">
    <mergeCell ref="A1:G1"/>
    <mergeCell ref="A3:G3"/>
  </mergeCells>
  <phoneticPr fontId="42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M47" sqref="M47:P47"/>
    </sheetView>
  </sheetViews>
  <sheetFormatPr defaultRowHeight="18" customHeight="1"/>
  <cols>
    <col min="1" max="8" width="3.625" style="91" customWidth="1"/>
    <col min="9" max="16" width="4.5" style="91" customWidth="1"/>
    <col min="17" max="21" width="4.625" style="91" customWidth="1"/>
    <col min="22" max="25" width="5" style="91" customWidth="1"/>
    <col min="26" max="31" width="4.875" style="91" customWidth="1"/>
    <col min="32" max="32" width="9.875" style="91" customWidth="1"/>
    <col min="33" max="34" width="5" style="91" customWidth="1"/>
    <col min="35" max="35" width="16.25" style="91" customWidth="1"/>
    <col min="36" max="16384" width="9" style="91"/>
  </cols>
  <sheetData>
    <row r="1" spans="2:32" ht="50.1" customHeight="1" thickBot="1"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050" t="s">
        <v>712</v>
      </c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48"/>
      <c r="Y1" s="148"/>
      <c r="Z1" s="148"/>
      <c r="AA1" s="1049" t="s">
        <v>832</v>
      </c>
      <c r="AB1" s="1049"/>
      <c r="AC1" s="1049"/>
      <c r="AD1" s="1049"/>
      <c r="AE1" s="1049"/>
      <c r="AF1" s="1049"/>
    </row>
    <row r="2" spans="2:32" ht="24.95" customHeight="1">
      <c r="B2" s="1051" t="s">
        <v>516</v>
      </c>
      <c r="C2" s="1052"/>
      <c r="D2" s="1052"/>
      <c r="E2" s="1052"/>
      <c r="F2" s="1053"/>
      <c r="G2" s="1060">
        <f>入力画面!C6</f>
        <v>0</v>
      </c>
      <c r="H2" s="1061"/>
      <c r="I2" s="1061"/>
      <c r="J2" s="1061"/>
      <c r="K2" s="1061"/>
      <c r="L2" s="1061"/>
      <c r="M2" s="1061"/>
      <c r="N2" s="1061"/>
      <c r="O2" s="1061"/>
      <c r="P2" s="1061"/>
      <c r="Q2" s="1061"/>
      <c r="R2" s="1061"/>
      <c r="S2" s="1061"/>
      <c r="T2" s="1061"/>
      <c r="U2" s="1046" t="s">
        <v>517</v>
      </c>
      <c r="V2" s="1066">
        <f>入力画面!C12</f>
        <v>0</v>
      </c>
      <c r="W2" s="1067"/>
      <c r="X2" s="1067"/>
      <c r="Y2" s="1067"/>
      <c r="Z2" s="1069"/>
      <c r="AA2" s="1046" t="s">
        <v>518</v>
      </c>
      <c r="AB2" s="1066" t="s">
        <v>519</v>
      </c>
      <c r="AC2" s="1067"/>
      <c r="AD2" s="1067"/>
      <c r="AE2" s="1067"/>
      <c r="AF2" s="1068"/>
    </row>
    <row r="3" spans="2:32" ht="24.95" customHeight="1">
      <c r="B3" s="1054"/>
      <c r="C3" s="1055"/>
      <c r="D3" s="1055"/>
      <c r="E3" s="1055"/>
      <c r="F3" s="1056"/>
      <c r="G3" s="1062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47"/>
      <c r="V3" s="1070"/>
      <c r="W3" s="1071"/>
      <c r="X3" s="1071"/>
      <c r="Y3" s="1071"/>
      <c r="Z3" s="1072"/>
      <c r="AA3" s="1047"/>
      <c r="AB3" s="1039" t="s">
        <v>520</v>
      </c>
      <c r="AC3" s="1040"/>
      <c r="AD3" s="1040"/>
      <c r="AE3" s="1040"/>
      <c r="AF3" s="1041"/>
    </row>
    <row r="4" spans="2:32" ht="24.95" customHeight="1">
      <c r="B4" s="1057"/>
      <c r="C4" s="1058"/>
      <c r="D4" s="1058"/>
      <c r="E4" s="1058"/>
      <c r="F4" s="1059"/>
      <c r="G4" s="1064"/>
      <c r="H4" s="1065"/>
      <c r="I4" s="1065"/>
      <c r="J4" s="1065"/>
      <c r="K4" s="1065"/>
      <c r="L4" s="1065"/>
      <c r="M4" s="1065"/>
      <c r="N4" s="1065"/>
      <c r="O4" s="1065"/>
      <c r="P4" s="1065"/>
      <c r="Q4" s="1065"/>
      <c r="R4" s="1065"/>
      <c r="S4" s="1065"/>
      <c r="T4" s="1065"/>
      <c r="U4" s="1047"/>
      <c r="V4" s="1070"/>
      <c r="W4" s="1071"/>
      <c r="X4" s="1071"/>
      <c r="Y4" s="1071"/>
      <c r="Z4" s="1072"/>
      <c r="AA4" s="1047"/>
      <c r="AB4" s="1039" t="s">
        <v>758</v>
      </c>
      <c r="AC4" s="1040"/>
      <c r="AD4" s="1040"/>
      <c r="AE4" s="1040"/>
      <c r="AF4" s="1041"/>
    </row>
    <row r="5" spans="2:32" ht="24.95" customHeight="1">
      <c r="B5" s="1036" t="s">
        <v>521</v>
      </c>
      <c r="C5" s="1037"/>
      <c r="D5" s="1037"/>
      <c r="E5" s="1037"/>
      <c r="F5" s="1037"/>
      <c r="G5" s="1033">
        <f>入力画面!C8</f>
        <v>0</v>
      </c>
      <c r="H5" s="1033"/>
      <c r="I5" s="1033"/>
      <c r="J5" s="1033"/>
      <c r="K5" s="1033"/>
      <c r="L5" s="1033"/>
      <c r="M5" s="1033"/>
      <c r="N5" s="1033"/>
      <c r="O5" s="1033"/>
      <c r="P5" s="1033"/>
      <c r="Q5" s="1033"/>
      <c r="R5" s="1033"/>
      <c r="S5" s="1033"/>
      <c r="T5" s="1034"/>
      <c r="U5" s="1047"/>
      <c r="V5" s="1027">
        <f>入力画面!C13</f>
        <v>0</v>
      </c>
      <c r="W5" s="1028"/>
      <c r="X5" s="1028"/>
      <c r="Y5" s="1028"/>
      <c r="Z5" s="1029"/>
      <c r="AA5" s="1047"/>
      <c r="AB5" s="1024" t="s">
        <v>757</v>
      </c>
      <c r="AC5" s="1025"/>
      <c r="AD5" s="1025"/>
      <c r="AE5" s="1025"/>
      <c r="AF5" s="1026"/>
    </row>
    <row r="6" spans="2:32" ht="24.95" customHeight="1">
      <c r="B6" s="1042" t="s">
        <v>522</v>
      </c>
      <c r="C6" s="1035"/>
      <c r="D6" s="1035"/>
      <c r="E6" s="1035"/>
      <c r="F6" s="1035"/>
      <c r="G6" s="1019">
        <f>入力画面!C4</f>
        <v>0</v>
      </c>
      <c r="H6" s="1019"/>
      <c r="I6" s="1019"/>
      <c r="J6" s="1035" t="s">
        <v>513</v>
      </c>
      <c r="K6" s="1035"/>
      <c r="L6" s="1035"/>
      <c r="M6" s="1043">
        <f>入力画面!B4</f>
        <v>0</v>
      </c>
      <c r="N6" s="1044"/>
      <c r="O6" s="1044"/>
      <c r="P6" s="1044"/>
      <c r="Q6" s="1044"/>
      <c r="R6" s="1044"/>
      <c r="S6" s="1044"/>
      <c r="T6" s="1045"/>
      <c r="U6" s="1047"/>
      <c r="V6" s="1027"/>
      <c r="W6" s="1028"/>
      <c r="X6" s="1028"/>
      <c r="Y6" s="1028"/>
      <c r="Z6" s="1029"/>
      <c r="AA6" s="1047"/>
      <c r="AB6" s="1024" t="s">
        <v>523</v>
      </c>
      <c r="AC6" s="1025"/>
      <c r="AD6" s="1025"/>
      <c r="AE6" s="1025"/>
      <c r="AF6" s="1026"/>
    </row>
    <row r="7" spans="2:32" ht="24.95" customHeight="1">
      <c r="B7" s="1038" t="s">
        <v>524</v>
      </c>
      <c r="C7" s="1019"/>
      <c r="D7" s="1019"/>
      <c r="E7" s="1019"/>
      <c r="F7" s="1019"/>
      <c r="G7" s="1018">
        <f>M48</f>
        <v>0</v>
      </c>
      <c r="H7" s="1019"/>
      <c r="I7" s="1019"/>
      <c r="J7" s="1019"/>
      <c r="K7" s="1019"/>
      <c r="L7" s="1019"/>
      <c r="M7" s="1019"/>
      <c r="N7" s="1019"/>
      <c r="O7" s="1019"/>
      <c r="P7" s="1019"/>
      <c r="Q7" s="1019"/>
      <c r="R7" s="1019"/>
      <c r="S7" s="1019"/>
      <c r="T7" s="1020"/>
      <c r="U7" s="1048"/>
      <c r="V7" s="1030"/>
      <c r="W7" s="1031"/>
      <c r="X7" s="1031"/>
      <c r="Y7" s="1031"/>
      <c r="Z7" s="1032"/>
      <c r="AA7" s="1048"/>
      <c r="AB7" s="1021" t="s">
        <v>525</v>
      </c>
      <c r="AC7" s="1022"/>
      <c r="AD7" s="1022"/>
      <c r="AE7" s="1022"/>
      <c r="AF7" s="1023"/>
    </row>
    <row r="8" spans="2:32" ht="24.95" customHeight="1" thickBot="1">
      <c r="B8" s="1013" t="s">
        <v>526</v>
      </c>
      <c r="C8" s="1014"/>
      <c r="D8" s="1014"/>
      <c r="E8" s="1014"/>
      <c r="F8" s="1014"/>
      <c r="G8" s="1015">
        <f>入力画面!C10</f>
        <v>0</v>
      </c>
      <c r="H8" s="1016"/>
      <c r="I8" s="1016"/>
      <c r="J8" s="1016"/>
      <c r="K8" s="1016"/>
      <c r="L8" s="1016"/>
      <c r="M8" s="1016"/>
      <c r="N8" s="1016"/>
      <c r="O8" s="1016"/>
      <c r="P8" s="1016"/>
      <c r="Q8" s="1016"/>
      <c r="R8" s="1016"/>
      <c r="S8" s="1016"/>
      <c r="T8" s="1016"/>
      <c r="U8" s="1016"/>
      <c r="V8" s="1016"/>
      <c r="W8" s="1016"/>
      <c r="X8" s="1016"/>
      <c r="Y8" s="1016"/>
      <c r="Z8" s="1016"/>
      <c r="AA8" s="1016"/>
      <c r="AB8" s="1016"/>
      <c r="AC8" s="1016"/>
      <c r="AD8" s="1016"/>
      <c r="AE8" s="1016"/>
      <c r="AF8" s="1017"/>
    </row>
    <row r="9" spans="2:32" ht="25.9" customHeight="1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92"/>
      <c r="U9" s="92"/>
      <c r="V9" s="92"/>
      <c r="W9" s="92"/>
      <c r="X9" s="92"/>
      <c r="Y9" s="92"/>
      <c r="Z9" s="92"/>
      <c r="AA9" s="109"/>
      <c r="AB9" s="109"/>
      <c r="AC9" s="109"/>
      <c r="AD9" s="109"/>
      <c r="AE9" s="110"/>
      <c r="AF9" s="110"/>
    </row>
    <row r="10" spans="2:32" ht="27.6" customHeight="1">
      <c r="B10" s="973" t="s">
        <v>527</v>
      </c>
      <c r="C10" s="973"/>
      <c r="D10" s="973"/>
      <c r="E10" s="973"/>
      <c r="F10" s="973"/>
      <c r="G10" s="973"/>
      <c r="H10" s="973"/>
      <c r="I10" s="973" t="s">
        <v>528</v>
      </c>
      <c r="J10" s="973"/>
      <c r="K10" s="973"/>
      <c r="L10" s="973"/>
      <c r="M10" s="973" t="s">
        <v>524</v>
      </c>
      <c r="N10" s="973"/>
      <c r="O10" s="973"/>
      <c r="P10" s="973"/>
      <c r="Q10" s="973" t="s">
        <v>529</v>
      </c>
      <c r="R10" s="973"/>
      <c r="S10" s="973"/>
      <c r="T10" s="973"/>
      <c r="U10" s="973"/>
      <c r="V10" s="973"/>
      <c r="W10" s="973"/>
      <c r="X10" s="973"/>
      <c r="Y10" s="973"/>
      <c r="Z10" s="973"/>
      <c r="AA10" s="973"/>
      <c r="AB10" s="973"/>
      <c r="AC10" s="973"/>
      <c r="AD10" s="973"/>
      <c r="AE10" s="973"/>
      <c r="AF10" s="973"/>
    </row>
    <row r="11" spans="2:32" ht="27" customHeight="1">
      <c r="B11" s="1010" t="s">
        <v>530</v>
      </c>
      <c r="C11" s="1010"/>
      <c r="D11" s="1010"/>
      <c r="E11" s="1010"/>
      <c r="F11" s="1010"/>
      <c r="G11" s="1010"/>
      <c r="H11" s="1010"/>
      <c r="I11" s="1009">
        <v>950</v>
      </c>
      <c r="J11" s="1009"/>
      <c r="K11" s="1009"/>
      <c r="L11" s="1009"/>
      <c r="M11" s="1009">
        <v>0</v>
      </c>
      <c r="N11" s="1009"/>
      <c r="O11" s="1009"/>
      <c r="P11" s="1009"/>
      <c r="Q11" s="1010" t="s">
        <v>835</v>
      </c>
      <c r="R11" s="1010"/>
      <c r="S11" s="1010"/>
      <c r="T11" s="1010"/>
      <c r="U11" s="1010"/>
      <c r="V11" s="1010"/>
      <c r="W11" s="1010"/>
      <c r="X11" s="1010"/>
      <c r="Y11" s="1010"/>
      <c r="Z11" s="1010"/>
      <c r="AA11" s="1010"/>
      <c r="AB11" s="1010"/>
      <c r="AC11" s="1010"/>
      <c r="AD11" s="1010"/>
      <c r="AE11" s="1010"/>
      <c r="AF11" s="1010"/>
    </row>
    <row r="12" spans="2:32" ht="27" customHeight="1">
      <c r="B12" s="1010" t="s">
        <v>531</v>
      </c>
      <c r="C12" s="1010"/>
      <c r="D12" s="1010"/>
      <c r="E12" s="1010"/>
      <c r="F12" s="1010"/>
      <c r="G12" s="1010"/>
      <c r="H12" s="1010"/>
      <c r="I12" s="1009">
        <v>940</v>
      </c>
      <c r="J12" s="1009"/>
      <c r="K12" s="1009"/>
      <c r="L12" s="1009"/>
      <c r="M12" s="1009">
        <v>0</v>
      </c>
      <c r="N12" s="1009"/>
      <c r="O12" s="1009"/>
      <c r="P12" s="1009"/>
      <c r="Q12" s="1010" t="s">
        <v>763</v>
      </c>
      <c r="R12" s="1010"/>
      <c r="S12" s="1010"/>
      <c r="T12" s="1010"/>
      <c r="U12" s="1010"/>
      <c r="V12" s="1010"/>
      <c r="W12" s="1010"/>
      <c r="X12" s="1010"/>
      <c r="Y12" s="1010"/>
      <c r="Z12" s="1010"/>
      <c r="AA12" s="1010"/>
      <c r="AB12" s="1010"/>
      <c r="AC12" s="1010"/>
      <c r="AD12" s="1010"/>
      <c r="AE12" s="1010"/>
      <c r="AF12" s="1010"/>
    </row>
    <row r="13" spans="2:32" ht="27" customHeight="1">
      <c r="B13" s="1010" t="s">
        <v>532</v>
      </c>
      <c r="C13" s="1010"/>
      <c r="D13" s="1010"/>
      <c r="E13" s="1010"/>
      <c r="F13" s="1010"/>
      <c r="G13" s="1010"/>
      <c r="H13" s="1010"/>
      <c r="I13" s="1009">
        <v>970</v>
      </c>
      <c r="J13" s="1009"/>
      <c r="K13" s="1009"/>
      <c r="L13" s="1009"/>
      <c r="M13" s="1009">
        <v>0</v>
      </c>
      <c r="N13" s="1009"/>
      <c r="O13" s="1009"/>
      <c r="P13" s="1009"/>
      <c r="Q13" s="1010" t="s">
        <v>836</v>
      </c>
      <c r="R13" s="1010"/>
      <c r="S13" s="1010"/>
      <c r="T13" s="1010"/>
      <c r="U13" s="1010"/>
      <c r="V13" s="1010"/>
      <c r="W13" s="1010"/>
      <c r="X13" s="1010"/>
      <c r="Y13" s="1010"/>
      <c r="Z13" s="1010"/>
      <c r="AA13" s="1010"/>
      <c r="AB13" s="1010"/>
      <c r="AC13" s="1010"/>
      <c r="AD13" s="1010"/>
      <c r="AE13" s="1010"/>
      <c r="AF13" s="1010"/>
    </row>
    <row r="14" spans="2:32" ht="27" customHeight="1">
      <c r="B14" s="1010" t="s">
        <v>533</v>
      </c>
      <c r="C14" s="1010"/>
      <c r="D14" s="1010"/>
      <c r="E14" s="1010"/>
      <c r="F14" s="1010"/>
      <c r="G14" s="1010"/>
      <c r="H14" s="1010"/>
      <c r="I14" s="1009"/>
      <c r="J14" s="1009"/>
      <c r="K14" s="1009"/>
      <c r="L14" s="1009"/>
      <c r="M14" s="1009"/>
      <c r="N14" s="1009"/>
      <c r="O14" s="1009"/>
      <c r="P14" s="1009"/>
      <c r="Q14" s="1010"/>
      <c r="R14" s="1010"/>
      <c r="S14" s="1010"/>
      <c r="T14" s="1010"/>
      <c r="U14" s="1010"/>
      <c r="V14" s="1010"/>
      <c r="W14" s="1010"/>
      <c r="X14" s="1010"/>
      <c r="Y14" s="1010"/>
      <c r="Z14" s="1010"/>
      <c r="AA14" s="1010"/>
      <c r="AB14" s="1010"/>
      <c r="AC14" s="1010"/>
      <c r="AD14" s="1010"/>
      <c r="AE14" s="1010"/>
      <c r="AF14" s="1010"/>
    </row>
    <row r="15" spans="2:32" s="93" customFormat="1" ht="27" customHeight="1">
      <c r="B15" s="1010" t="s">
        <v>534</v>
      </c>
      <c r="C15" s="1010"/>
      <c r="D15" s="1010"/>
      <c r="E15" s="1010"/>
      <c r="F15" s="1010"/>
      <c r="G15" s="1010"/>
      <c r="H15" s="1010"/>
      <c r="I15" s="1009"/>
      <c r="J15" s="1009"/>
      <c r="K15" s="1009"/>
      <c r="L15" s="1009"/>
      <c r="M15" s="1009"/>
      <c r="N15" s="1009"/>
      <c r="O15" s="1009"/>
      <c r="P15" s="1009"/>
      <c r="Q15" s="1010"/>
      <c r="R15" s="1010"/>
      <c r="S15" s="1010"/>
      <c r="T15" s="1010"/>
      <c r="U15" s="1010"/>
      <c r="V15" s="1010"/>
      <c r="W15" s="1010"/>
      <c r="X15" s="1010"/>
      <c r="Y15" s="1010"/>
      <c r="Z15" s="1010"/>
      <c r="AA15" s="1010"/>
      <c r="AB15" s="1010"/>
      <c r="AC15" s="1010"/>
      <c r="AD15" s="1010"/>
      <c r="AE15" s="1010"/>
      <c r="AF15" s="1010"/>
    </row>
    <row r="16" spans="2:32" s="93" customFormat="1" ht="27" customHeight="1">
      <c r="B16" s="1010" t="s">
        <v>535</v>
      </c>
      <c r="C16" s="1010"/>
      <c r="D16" s="1010"/>
      <c r="E16" s="1010"/>
      <c r="F16" s="1010"/>
      <c r="G16" s="1010"/>
      <c r="H16" s="1010"/>
      <c r="I16" s="1009">
        <v>1450</v>
      </c>
      <c r="J16" s="1009"/>
      <c r="K16" s="1009"/>
      <c r="L16" s="1009"/>
      <c r="M16" s="1009">
        <v>0</v>
      </c>
      <c r="N16" s="1009"/>
      <c r="O16" s="1009"/>
      <c r="P16" s="1009"/>
      <c r="Q16" s="1010" t="s">
        <v>837</v>
      </c>
      <c r="R16" s="1010"/>
      <c r="S16" s="1010"/>
      <c r="T16" s="1010"/>
      <c r="U16" s="1010"/>
      <c r="V16" s="1010"/>
      <c r="W16" s="1010"/>
      <c r="X16" s="1010"/>
      <c r="Y16" s="1010"/>
      <c r="Z16" s="1010"/>
      <c r="AA16" s="1010"/>
      <c r="AB16" s="1010"/>
      <c r="AC16" s="1010"/>
      <c r="AD16" s="1010"/>
      <c r="AE16" s="1010"/>
      <c r="AF16" s="1010"/>
    </row>
    <row r="17" spans="2:32" ht="27" customHeight="1">
      <c r="B17" s="1010" t="s">
        <v>536</v>
      </c>
      <c r="C17" s="1010"/>
      <c r="D17" s="1010"/>
      <c r="E17" s="1010"/>
      <c r="F17" s="1010"/>
      <c r="G17" s="1010"/>
      <c r="H17" s="1010"/>
      <c r="I17" s="1009">
        <v>1100</v>
      </c>
      <c r="J17" s="1009"/>
      <c r="K17" s="1009"/>
      <c r="L17" s="1009"/>
      <c r="M17" s="1009">
        <v>0</v>
      </c>
      <c r="N17" s="1009"/>
      <c r="O17" s="1009"/>
      <c r="P17" s="1009"/>
      <c r="Q17" s="1010" t="s">
        <v>764</v>
      </c>
      <c r="R17" s="1010"/>
      <c r="S17" s="1010"/>
      <c r="T17" s="1010"/>
      <c r="U17" s="1010"/>
      <c r="V17" s="1010"/>
      <c r="W17" s="1010"/>
      <c r="X17" s="1010"/>
      <c r="Y17" s="1010"/>
      <c r="Z17" s="1010"/>
      <c r="AA17" s="1010"/>
      <c r="AB17" s="1010"/>
      <c r="AC17" s="1010"/>
      <c r="AD17" s="1010"/>
      <c r="AE17" s="1010"/>
      <c r="AF17" s="1010"/>
    </row>
    <row r="18" spans="2:32" ht="27" customHeight="1">
      <c r="B18" s="1010" t="s">
        <v>537</v>
      </c>
      <c r="C18" s="1010"/>
      <c r="D18" s="1010"/>
      <c r="E18" s="1010"/>
      <c r="F18" s="1010"/>
      <c r="G18" s="1010"/>
      <c r="H18" s="1010"/>
      <c r="I18" s="1009"/>
      <c r="J18" s="1009"/>
      <c r="K18" s="1009"/>
      <c r="L18" s="1009"/>
      <c r="M18" s="1009"/>
      <c r="N18" s="1009"/>
      <c r="O18" s="1009"/>
      <c r="P18" s="1009"/>
      <c r="Q18" s="1010"/>
      <c r="R18" s="1010"/>
      <c r="S18" s="1010"/>
      <c r="T18" s="1010"/>
      <c r="U18" s="1010"/>
      <c r="V18" s="1010"/>
      <c r="W18" s="1010"/>
      <c r="X18" s="1010"/>
      <c r="Y18" s="1010"/>
      <c r="Z18" s="1010"/>
      <c r="AA18" s="1010"/>
      <c r="AB18" s="1010"/>
      <c r="AC18" s="1010"/>
      <c r="AD18" s="1010"/>
      <c r="AE18" s="1010"/>
      <c r="AF18" s="1010"/>
    </row>
    <row r="19" spans="2:32" ht="27" customHeight="1">
      <c r="B19" s="966" t="s">
        <v>538</v>
      </c>
      <c r="C19" s="967"/>
      <c r="D19" s="967"/>
      <c r="E19" s="967"/>
      <c r="F19" s="967"/>
      <c r="G19" s="967"/>
      <c r="H19" s="977"/>
      <c r="I19" s="1009">
        <f>SUM(I11:I18)</f>
        <v>5410</v>
      </c>
      <c r="J19" s="1009"/>
      <c r="K19" s="1009"/>
      <c r="L19" s="1009"/>
      <c r="M19" s="1009">
        <f>SUM(M11:M18)</f>
        <v>0</v>
      </c>
      <c r="N19" s="1009"/>
      <c r="O19" s="1009"/>
      <c r="P19" s="1009"/>
      <c r="Q19" s="1010"/>
      <c r="R19" s="1010"/>
      <c r="S19" s="1010"/>
      <c r="T19" s="1010"/>
      <c r="U19" s="1010"/>
      <c r="V19" s="1010"/>
      <c r="W19" s="1010"/>
      <c r="X19" s="1010"/>
      <c r="Y19" s="1010"/>
      <c r="Z19" s="1010"/>
      <c r="AA19" s="1010"/>
      <c r="AB19" s="1010"/>
      <c r="AC19" s="1010"/>
      <c r="AD19" s="1010"/>
      <c r="AE19" s="1010"/>
      <c r="AF19" s="1010"/>
    </row>
    <row r="20" spans="2:32" ht="27" customHeight="1">
      <c r="B20" s="1010" t="s">
        <v>539</v>
      </c>
      <c r="C20" s="1010"/>
      <c r="D20" s="1010"/>
      <c r="E20" s="1010"/>
      <c r="F20" s="1010"/>
      <c r="G20" s="1010"/>
      <c r="H20" s="1010"/>
      <c r="I20" s="1009">
        <v>700</v>
      </c>
      <c r="J20" s="1009"/>
      <c r="K20" s="1009"/>
      <c r="L20" s="1009"/>
      <c r="M20" s="1009">
        <v>0</v>
      </c>
      <c r="N20" s="1009"/>
      <c r="O20" s="1009"/>
      <c r="P20" s="1009"/>
      <c r="Q20" s="1010" t="s">
        <v>838</v>
      </c>
      <c r="R20" s="1010"/>
      <c r="S20" s="1010"/>
      <c r="T20" s="1010"/>
      <c r="U20" s="1010"/>
      <c r="V20" s="1010"/>
      <c r="W20" s="1010"/>
      <c r="X20" s="1010"/>
      <c r="Y20" s="1010"/>
      <c r="Z20" s="1010"/>
      <c r="AA20" s="1010"/>
      <c r="AB20" s="1010"/>
      <c r="AC20" s="1010"/>
      <c r="AD20" s="1010"/>
      <c r="AE20" s="1010"/>
      <c r="AF20" s="1010"/>
    </row>
    <row r="21" spans="2:32" ht="27" customHeight="1">
      <c r="B21" s="1011" t="s">
        <v>540</v>
      </c>
      <c r="C21" s="1011"/>
      <c r="D21" s="1011"/>
      <c r="E21" s="1011"/>
      <c r="F21" s="1011"/>
      <c r="G21" s="1011"/>
      <c r="H21" s="1011"/>
      <c r="I21" s="1012">
        <v>2030</v>
      </c>
      <c r="J21" s="1012"/>
      <c r="K21" s="1012"/>
      <c r="L21" s="1012"/>
      <c r="M21" s="1012">
        <v>0</v>
      </c>
      <c r="N21" s="1012"/>
      <c r="O21" s="1012"/>
      <c r="P21" s="1012"/>
      <c r="Q21" s="1011" t="s">
        <v>839</v>
      </c>
      <c r="R21" s="1011"/>
      <c r="S21" s="1011"/>
      <c r="T21" s="1011"/>
      <c r="U21" s="1011"/>
      <c r="V21" s="1011"/>
      <c r="W21" s="1011"/>
      <c r="X21" s="1011"/>
      <c r="Y21" s="1011"/>
      <c r="Z21" s="1011"/>
      <c r="AA21" s="1011"/>
      <c r="AB21" s="1011"/>
      <c r="AC21" s="1011"/>
      <c r="AD21" s="1011"/>
      <c r="AE21" s="1011"/>
      <c r="AF21" s="1011"/>
    </row>
    <row r="22" spans="2:32" ht="27" customHeight="1">
      <c r="B22" s="997" t="s">
        <v>766</v>
      </c>
      <c r="C22" s="993"/>
      <c r="D22" s="993"/>
      <c r="E22" s="993"/>
      <c r="F22" s="993"/>
      <c r="G22" s="993"/>
      <c r="H22" s="994"/>
      <c r="I22" s="978">
        <v>1140</v>
      </c>
      <c r="J22" s="979"/>
      <c r="K22" s="979"/>
      <c r="L22" s="980"/>
      <c r="M22" s="978">
        <v>0</v>
      </c>
      <c r="N22" s="979"/>
      <c r="O22" s="979"/>
      <c r="P22" s="980"/>
      <c r="Q22" s="997" t="s">
        <v>840</v>
      </c>
      <c r="R22" s="993"/>
      <c r="S22" s="993"/>
      <c r="T22" s="993"/>
      <c r="U22" s="993"/>
      <c r="V22" s="993"/>
      <c r="W22" s="993"/>
      <c r="X22" s="993"/>
      <c r="Y22" s="993"/>
      <c r="Z22" s="993"/>
      <c r="AA22" s="993"/>
      <c r="AB22" s="993"/>
      <c r="AC22" s="993"/>
      <c r="AD22" s="993"/>
      <c r="AE22" s="993"/>
      <c r="AF22" s="994"/>
    </row>
    <row r="23" spans="2:32" ht="27" customHeight="1">
      <c r="B23" s="985"/>
      <c r="C23" s="986"/>
      <c r="D23" s="986"/>
      <c r="E23" s="986"/>
      <c r="F23" s="986"/>
      <c r="G23" s="986"/>
      <c r="H23" s="990"/>
      <c r="I23" s="987"/>
      <c r="J23" s="988"/>
      <c r="K23" s="988"/>
      <c r="L23" s="989"/>
      <c r="M23" s="987"/>
      <c r="N23" s="988"/>
      <c r="O23" s="988"/>
      <c r="P23" s="989"/>
      <c r="Q23" s="986" t="s">
        <v>765</v>
      </c>
      <c r="R23" s="986"/>
      <c r="S23" s="986"/>
      <c r="T23" s="986"/>
      <c r="U23" s="986"/>
      <c r="V23" s="986"/>
      <c r="W23" s="986"/>
      <c r="X23" s="986"/>
      <c r="Y23" s="986"/>
      <c r="Z23" s="986"/>
      <c r="AA23" s="986"/>
      <c r="AB23" s="986"/>
      <c r="AC23" s="986"/>
      <c r="AD23" s="986"/>
      <c r="AE23" s="986"/>
      <c r="AF23" s="990"/>
    </row>
    <row r="24" spans="2:32" ht="27" customHeight="1">
      <c r="B24" s="997" t="s">
        <v>541</v>
      </c>
      <c r="C24" s="999"/>
      <c r="D24" s="999"/>
      <c r="E24" s="999"/>
      <c r="F24" s="999"/>
      <c r="G24" s="999"/>
      <c r="H24" s="1000"/>
      <c r="I24" s="978">
        <v>230</v>
      </c>
      <c r="J24" s="1004"/>
      <c r="K24" s="1004"/>
      <c r="L24" s="1005"/>
      <c r="M24" s="978">
        <v>0</v>
      </c>
      <c r="N24" s="1004"/>
      <c r="O24" s="1004"/>
      <c r="P24" s="1005"/>
      <c r="Q24" s="997" t="s">
        <v>767</v>
      </c>
      <c r="R24" s="999"/>
      <c r="S24" s="999"/>
      <c r="T24" s="999"/>
      <c r="U24" s="999"/>
      <c r="V24" s="999"/>
      <c r="W24" s="999"/>
      <c r="X24" s="999"/>
      <c r="Y24" s="999"/>
      <c r="Z24" s="999"/>
      <c r="AA24" s="999"/>
      <c r="AB24" s="999"/>
      <c r="AC24" s="999"/>
      <c r="AD24" s="999"/>
      <c r="AE24" s="999"/>
      <c r="AF24" s="1000"/>
    </row>
    <row r="25" spans="2:32" ht="27" customHeight="1">
      <c r="B25" s="1001"/>
      <c r="C25" s="1002"/>
      <c r="D25" s="1002"/>
      <c r="E25" s="1002"/>
      <c r="F25" s="1002"/>
      <c r="G25" s="1002"/>
      <c r="H25" s="1003"/>
      <c r="I25" s="1006"/>
      <c r="J25" s="1007"/>
      <c r="K25" s="1007"/>
      <c r="L25" s="1008"/>
      <c r="M25" s="1006"/>
      <c r="N25" s="1007"/>
      <c r="O25" s="1007"/>
      <c r="P25" s="1008"/>
      <c r="Q25" s="985"/>
      <c r="R25" s="986"/>
      <c r="S25" s="986"/>
      <c r="T25" s="986"/>
      <c r="U25" s="986"/>
      <c r="V25" s="986"/>
      <c r="W25" s="986"/>
      <c r="X25" s="986"/>
      <c r="Y25" s="986"/>
      <c r="Z25" s="986"/>
      <c r="AA25" s="986"/>
      <c r="AB25" s="986"/>
      <c r="AC25" s="986"/>
      <c r="AD25" s="986"/>
      <c r="AE25" s="986"/>
      <c r="AF25" s="990"/>
    </row>
    <row r="26" spans="2:32" ht="27" customHeight="1">
      <c r="B26" s="991" t="s">
        <v>542</v>
      </c>
      <c r="C26" s="992"/>
      <c r="D26" s="992"/>
      <c r="E26" s="992"/>
      <c r="F26" s="992"/>
      <c r="G26" s="992"/>
      <c r="H26" s="998"/>
      <c r="I26" s="978">
        <f>SUM(I20:L25)+I19</f>
        <v>9510</v>
      </c>
      <c r="J26" s="979"/>
      <c r="K26" s="979"/>
      <c r="L26" s="980"/>
      <c r="M26" s="978">
        <f>SUM(M20:P25)+M19</f>
        <v>0</v>
      </c>
      <c r="N26" s="979"/>
      <c r="O26" s="979"/>
      <c r="P26" s="980"/>
      <c r="Q26" s="993"/>
      <c r="R26" s="993"/>
      <c r="S26" s="993"/>
      <c r="T26" s="993"/>
      <c r="U26" s="993"/>
      <c r="V26" s="993"/>
      <c r="W26" s="993"/>
      <c r="X26" s="993"/>
      <c r="Y26" s="993"/>
      <c r="Z26" s="993"/>
      <c r="AA26" s="993"/>
      <c r="AB26" s="993"/>
      <c r="AC26" s="993"/>
      <c r="AD26" s="993"/>
      <c r="AE26" s="993"/>
      <c r="AF26" s="994"/>
    </row>
    <row r="27" spans="2:32" ht="27" customHeight="1">
      <c r="B27" s="95"/>
      <c r="C27" s="95"/>
      <c r="D27" s="95"/>
      <c r="E27" s="95"/>
      <c r="F27" s="95"/>
      <c r="G27" s="95"/>
      <c r="H27" s="95"/>
      <c r="I27" s="96"/>
      <c r="J27" s="96"/>
      <c r="K27" s="96"/>
      <c r="L27" s="96"/>
      <c r="M27" s="96"/>
      <c r="N27" s="96"/>
      <c r="O27" s="96"/>
      <c r="P27" s="96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</row>
    <row r="28" spans="2:32" ht="27" customHeight="1">
      <c r="B28" s="985" t="s">
        <v>543</v>
      </c>
      <c r="C28" s="986"/>
      <c r="D28" s="986"/>
      <c r="E28" s="986"/>
      <c r="F28" s="986"/>
      <c r="G28" s="986"/>
      <c r="H28" s="986"/>
      <c r="I28" s="987">
        <v>1480</v>
      </c>
      <c r="J28" s="988"/>
      <c r="K28" s="988"/>
      <c r="L28" s="989"/>
      <c r="M28" s="987">
        <v>0</v>
      </c>
      <c r="N28" s="988"/>
      <c r="O28" s="988"/>
      <c r="P28" s="989"/>
      <c r="Q28" s="986" t="s">
        <v>544</v>
      </c>
      <c r="R28" s="986"/>
      <c r="S28" s="986"/>
      <c r="T28" s="986"/>
      <c r="U28" s="986"/>
      <c r="V28" s="986"/>
      <c r="W28" s="986"/>
      <c r="X28" s="986"/>
      <c r="Y28" s="986"/>
      <c r="Z28" s="986"/>
      <c r="AA28" s="986"/>
      <c r="AB28" s="986"/>
      <c r="AC28" s="986"/>
      <c r="AD28" s="986"/>
      <c r="AE28" s="986"/>
      <c r="AF28" s="990"/>
    </row>
    <row r="29" spans="2:32" ht="27" customHeight="1">
      <c r="B29" s="982" t="s">
        <v>545</v>
      </c>
      <c r="C29" s="983"/>
      <c r="D29" s="983"/>
      <c r="E29" s="983"/>
      <c r="F29" s="983"/>
      <c r="G29" s="983"/>
      <c r="H29" s="983"/>
      <c r="I29" s="968">
        <v>350</v>
      </c>
      <c r="J29" s="969"/>
      <c r="K29" s="969"/>
      <c r="L29" s="970"/>
      <c r="M29" s="968">
        <v>0</v>
      </c>
      <c r="N29" s="969"/>
      <c r="O29" s="969"/>
      <c r="P29" s="970"/>
      <c r="Q29" s="983" t="s">
        <v>546</v>
      </c>
      <c r="R29" s="983"/>
      <c r="S29" s="983"/>
      <c r="T29" s="983"/>
      <c r="U29" s="983"/>
      <c r="V29" s="983"/>
      <c r="W29" s="983"/>
      <c r="X29" s="983"/>
      <c r="Y29" s="983"/>
      <c r="Z29" s="983"/>
      <c r="AA29" s="983"/>
      <c r="AB29" s="983"/>
      <c r="AC29" s="983"/>
      <c r="AD29" s="983"/>
      <c r="AE29" s="983"/>
      <c r="AF29" s="984"/>
    </row>
    <row r="30" spans="2:32" ht="27" customHeight="1">
      <c r="B30" s="985" t="s">
        <v>547</v>
      </c>
      <c r="C30" s="986"/>
      <c r="D30" s="986"/>
      <c r="E30" s="986"/>
      <c r="F30" s="986"/>
      <c r="G30" s="986"/>
      <c r="H30" s="986"/>
      <c r="I30" s="987">
        <v>750</v>
      </c>
      <c r="J30" s="988"/>
      <c r="K30" s="988"/>
      <c r="L30" s="989"/>
      <c r="M30" s="987">
        <v>0</v>
      </c>
      <c r="N30" s="988"/>
      <c r="O30" s="988"/>
      <c r="P30" s="989"/>
      <c r="Q30" s="986" t="s">
        <v>548</v>
      </c>
      <c r="R30" s="986"/>
      <c r="S30" s="986"/>
      <c r="T30" s="986"/>
      <c r="U30" s="986"/>
      <c r="V30" s="986"/>
      <c r="W30" s="986"/>
      <c r="X30" s="986"/>
      <c r="Y30" s="986"/>
      <c r="Z30" s="986"/>
      <c r="AA30" s="986"/>
      <c r="AB30" s="986"/>
      <c r="AC30" s="986"/>
      <c r="AD30" s="986"/>
      <c r="AE30" s="986"/>
      <c r="AF30" s="990"/>
    </row>
    <row r="31" spans="2:32" ht="27" customHeight="1">
      <c r="B31" s="982" t="s">
        <v>549</v>
      </c>
      <c r="C31" s="983"/>
      <c r="D31" s="983"/>
      <c r="E31" s="983"/>
      <c r="F31" s="983"/>
      <c r="G31" s="983"/>
      <c r="H31" s="984"/>
      <c r="I31" s="968">
        <v>890</v>
      </c>
      <c r="J31" s="969"/>
      <c r="K31" s="969"/>
      <c r="L31" s="970"/>
      <c r="M31" s="968">
        <v>0</v>
      </c>
      <c r="N31" s="969"/>
      <c r="O31" s="969"/>
      <c r="P31" s="970"/>
      <c r="Q31" s="982" t="s">
        <v>550</v>
      </c>
      <c r="R31" s="983"/>
      <c r="S31" s="983"/>
      <c r="T31" s="983"/>
      <c r="U31" s="983"/>
      <c r="V31" s="983"/>
      <c r="W31" s="983"/>
      <c r="X31" s="983"/>
      <c r="Y31" s="983"/>
      <c r="Z31" s="983"/>
      <c r="AA31" s="983"/>
      <c r="AB31" s="983"/>
      <c r="AC31" s="983"/>
      <c r="AD31" s="983"/>
      <c r="AE31" s="983"/>
      <c r="AF31" s="984"/>
    </row>
    <row r="32" spans="2:32" ht="27" customHeight="1">
      <c r="B32" s="997" t="s">
        <v>551</v>
      </c>
      <c r="C32" s="993"/>
      <c r="D32" s="993"/>
      <c r="E32" s="993"/>
      <c r="F32" s="993"/>
      <c r="G32" s="993"/>
      <c r="H32" s="993"/>
      <c r="I32" s="978">
        <v>420</v>
      </c>
      <c r="J32" s="979"/>
      <c r="K32" s="979"/>
      <c r="L32" s="980"/>
      <c r="M32" s="978">
        <v>0</v>
      </c>
      <c r="N32" s="979"/>
      <c r="O32" s="979"/>
      <c r="P32" s="980"/>
      <c r="Q32" s="993" t="s">
        <v>552</v>
      </c>
      <c r="R32" s="993"/>
      <c r="S32" s="993"/>
      <c r="T32" s="993"/>
      <c r="U32" s="993"/>
      <c r="V32" s="993"/>
      <c r="W32" s="993"/>
      <c r="X32" s="993"/>
      <c r="Y32" s="993"/>
      <c r="Z32" s="993"/>
      <c r="AA32" s="993"/>
      <c r="AB32" s="993"/>
      <c r="AC32" s="993"/>
      <c r="AD32" s="993"/>
      <c r="AE32" s="993"/>
      <c r="AF32" s="994"/>
    </row>
    <row r="33" spans="2:32" ht="27" customHeight="1">
      <c r="B33" s="982" t="s">
        <v>553</v>
      </c>
      <c r="C33" s="983"/>
      <c r="D33" s="983"/>
      <c r="E33" s="983"/>
      <c r="F33" s="983"/>
      <c r="G33" s="983"/>
      <c r="H33" s="983"/>
      <c r="I33" s="968">
        <v>530</v>
      </c>
      <c r="J33" s="969"/>
      <c r="K33" s="969"/>
      <c r="L33" s="970"/>
      <c r="M33" s="968">
        <v>0</v>
      </c>
      <c r="N33" s="969"/>
      <c r="O33" s="969"/>
      <c r="P33" s="970"/>
      <c r="Q33" s="983" t="s">
        <v>554</v>
      </c>
      <c r="R33" s="983"/>
      <c r="S33" s="983"/>
      <c r="T33" s="983"/>
      <c r="U33" s="983"/>
      <c r="V33" s="983"/>
      <c r="W33" s="983"/>
      <c r="X33" s="983"/>
      <c r="Y33" s="983"/>
      <c r="Z33" s="983"/>
      <c r="AA33" s="983"/>
      <c r="AB33" s="983"/>
      <c r="AC33" s="983"/>
      <c r="AD33" s="983"/>
      <c r="AE33" s="983"/>
      <c r="AF33" s="984"/>
    </row>
    <row r="34" spans="2:32" ht="27" customHeight="1">
      <c r="B34" s="985" t="s">
        <v>555</v>
      </c>
      <c r="C34" s="986"/>
      <c r="D34" s="986"/>
      <c r="E34" s="986"/>
      <c r="F34" s="986"/>
      <c r="G34" s="986"/>
      <c r="H34" s="986"/>
      <c r="I34" s="987">
        <v>960</v>
      </c>
      <c r="J34" s="988"/>
      <c r="K34" s="988"/>
      <c r="L34" s="989"/>
      <c r="M34" s="987">
        <v>0</v>
      </c>
      <c r="N34" s="988"/>
      <c r="O34" s="988"/>
      <c r="P34" s="989"/>
      <c r="Q34" s="995" t="s">
        <v>841</v>
      </c>
      <c r="R34" s="995"/>
      <c r="S34" s="995"/>
      <c r="T34" s="995"/>
      <c r="U34" s="995"/>
      <c r="V34" s="995"/>
      <c r="W34" s="995"/>
      <c r="X34" s="995"/>
      <c r="Y34" s="995"/>
      <c r="Z34" s="995"/>
      <c r="AA34" s="995"/>
      <c r="AB34" s="995"/>
      <c r="AC34" s="995"/>
      <c r="AD34" s="995"/>
      <c r="AE34" s="995"/>
      <c r="AF34" s="996"/>
    </row>
    <row r="35" spans="2:32" ht="27" customHeight="1">
      <c r="B35" s="985" t="s">
        <v>556</v>
      </c>
      <c r="C35" s="986"/>
      <c r="D35" s="986"/>
      <c r="E35" s="986"/>
      <c r="F35" s="986"/>
      <c r="G35" s="986"/>
      <c r="H35" s="986"/>
      <c r="I35" s="968">
        <v>900</v>
      </c>
      <c r="J35" s="969"/>
      <c r="K35" s="969"/>
      <c r="L35" s="970"/>
      <c r="M35" s="968">
        <v>0</v>
      </c>
      <c r="N35" s="969"/>
      <c r="O35" s="969"/>
      <c r="P35" s="970"/>
      <c r="Q35" s="982" t="s">
        <v>842</v>
      </c>
      <c r="R35" s="983"/>
      <c r="S35" s="983"/>
      <c r="T35" s="983"/>
      <c r="U35" s="983"/>
      <c r="V35" s="983"/>
      <c r="W35" s="983"/>
      <c r="X35" s="983"/>
      <c r="Y35" s="983"/>
      <c r="Z35" s="983"/>
      <c r="AA35" s="983"/>
      <c r="AB35" s="983"/>
      <c r="AC35" s="983"/>
      <c r="AD35" s="983"/>
      <c r="AE35" s="983"/>
      <c r="AF35" s="984"/>
    </row>
    <row r="36" spans="2:32" ht="27" customHeight="1">
      <c r="B36" s="982" t="s">
        <v>557</v>
      </c>
      <c r="C36" s="983"/>
      <c r="D36" s="983"/>
      <c r="E36" s="983"/>
      <c r="F36" s="983"/>
      <c r="G36" s="983"/>
      <c r="H36" s="983"/>
      <c r="I36" s="968">
        <v>300</v>
      </c>
      <c r="J36" s="969"/>
      <c r="K36" s="969"/>
      <c r="L36" s="970"/>
      <c r="M36" s="968">
        <v>0</v>
      </c>
      <c r="N36" s="969"/>
      <c r="O36" s="969"/>
      <c r="P36" s="970"/>
      <c r="Q36" s="983" t="s">
        <v>558</v>
      </c>
      <c r="R36" s="983"/>
      <c r="S36" s="983"/>
      <c r="T36" s="983"/>
      <c r="U36" s="983"/>
      <c r="V36" s="983"/>
      <c r="W36" s="983"/>
      <c r="X36" s="983"/>
      <c r="Y36" s="983"/>
      <c r="Z36" s="983"/>
      <c r="AA36" s="983"/>
      <c r="AB36" s="983"/>
      <c r="AC36" s="983"/>
      <c r="AD36" s="983"/>
      <c r="AE36" s="983"/>
      <c r="AF36" s="984"/>
    </row>
    <row r="37" spans="2:32" ht="27" customHeight="1">
      <c r="B37" s="966" t="s">
        <v>559</v>
      </c>
      <c r="C37" s="967"/>
      <c r="D37" s="967"/>
      <c r="E37" s="967"/>
      <c r="F37" s="967"/>
      <c r="G37" s="967"/>
      <c r="H37" s="977"/>
      <c r="I37" s="968">
        <f>SUM(I28:L36)</f>
        <v>6580</v>
      </c>
      <c r="J37" s="969"/>
      <c r="K37" s="969"/>
      <c r="L37" s="970"/>
      <c r="M37" s="968">
        <f>SUM(M28:P36)</f>
        <v>0</v>
      </c>
      <c r="N37" s="969"/>
      <c r="O37" s="969"/>
      <c r="P37" s="970"/>
      <c r="Q37" s="983"/>
      <c r="R37" s="983"/>
      <c r="S37" s="983"/>
      <c r="T37" s="983"/>
      <c r="U37" s="983"/>
      <c r="V37" s="983"/>
      <c r="W37" s="983"/>
      <c r="X37" s="983"/>
      <c r="Y37" s="983"/>
      <c r="Z37" s="983"/>
      <c r="AA37" s="983"/>
      <c r="AB37" s="983"/>
      <c r="AC37" s="983"/>
      <c r="AD37" s="983"/>
      <c r="AE37" s="983"/>
      <c r="AF37" s="984"/>
    </row>
    <row r="38" spans="2:32" ht="27" customHeight="1">
      <c r="B38" s="991" t="s">
        <v>560</v>
      </c>
      <c r="C38" s="992"/>
      <c r="D38" s="992"/>
      <c r="E38" s="992"/>
      <c r="F38" s="992"/>
      <c r="G38" s="992"/>
      <c r="H38" s="992"/>
      <c r="I38" s="978">
        <f>I37+I26</f>
        <v>16090</v>
      </c>
      <c r="J38" s="979"/>
      <c r="K38" s="979"/>
      <c r="L38" s="980"/>
      <c r="M38" s="978">
        <f>M37+M26</f>
        <v>0</v>
      </c>
      <c r="N38" s="979"/>
      <c r="O38" s="979"/>
      <c r="P38" s="980"/>
      <c r="Q38" s="993"/>
      <c r="R38" s="993"/>
      <c r="S38" s="993"/>
      <c r="T38" s="993"/>
      <c r="U38" s="993"/>
      <c r="V38" s="993"/>
      <c r="W38" s="993"/>
      <c r="X38" s="993"/>
      <c r="Y38" s="993"/>
      <c r="Z38" s="993"/>
      <c r="AA38" s="993"/>
      <c r="AB38" s="993"/>
      <c r="AC38" s="993"/>
      <c r="AD38" s="993"/>
      <c r="AE38" s="993"/>
      <c r="AF38" s="994"/>
    </row>
    <row r="39" spans="2:32" ht="27" customHeight="1">
      <c r="B39" s="94"/>
      <c r="C39" s="94"/>
      <c r="D39" s="94"/>
      <c r="E39" s="94"/>
      <c r="F39" s="94"/>
      <c r="G39" s="94"/>
      <c r="H39" s="94"/>
      <c r="I39" s="96"/>
      <c r="J39" s="96"/>
      <c r="K39" s="96"/>
      <c r="L39" s="96"/>
      <c r="M39" s="96"/>
      <c r="N39" s="96"/>
      <c r="O39" s="96"/>
      <c r="P39" s="96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</row>
    <row r="40" spans="2:32" ht="27" customHeight="1">
      <c r="B40" s="985" t="s">
        <v>561</v>
      </c>
      <c r="C40" s="986"/>
      <c r="D40" s="986"/>
      <c r="E40" s="986"/>
      <c r="F40" s="986"/>
      <c r="G40" s="986"/>
      <c r="H40" s="986"/>
      <c r="I40" s="987">
        <v>1150</v>
      </c>
      <c r="J40" s="988"/>
      <c r="K40" s="988"/>
      <c r="L40" s="989"/>
      <c r="M40" s="987">
        <v>0</v>
      </c>
      <c r="N40" s="988"/>
      <c r="O40" s="988"/>
      <c r="P40" s="989"/>
      <c r="Q40" s="986" t="s">
        <v>562</v>
      </c>
      <c r="R40" s="986"/>
      <c r="S40" s="986"/>
      <c r="T40" s="986"/>
      <c r="U40" s="986"/>
      <c r="V40" s="986"/>
      <c r="W40" s="986"/>
      <c r="X40" s="986"/>
      <c r="Y40" s="986"/>
      <c r="Z40" s="986"/>
      <c r="AA40" s="986"/>
      <c r="AB40" s="986"/>
      <c r="AC40" s="986"/>
      <c r="AD40" s="986"/>
      <c r="AE40" s="986"/>
      <c r="AF40" s="990"/>
    </row>
    <row r="41" spans="2:32" ht="27" customHeight="1">
      <c r="B41" s="982" t="s">
        <v>563</v>
      </c>
      <c r="C41" s="983"/>
      <c r="D41" s="983"/>
      <c r="E41" s="983"/>
      <c r="F41" s="983"/>
      <c r="G41" s="983"/>
      <c r="H41" s="983"/>
      <c r="I41" s="968">
        <v>1000</v>
      </c>
      <c r="J41" s="969"/>
      <c r="K41" s="969"/>
      <c r="L41" s="970"/>
      <c r="M41" s="968">
        <v>0</v>
      </c>
      <c r="N41" s="969"/>
      <c r="O41" s="969"/>
      <c r="P41" s="970"/>
      <c r="Q41" s="983" t="s">
        <v>564</v>
      </c>
      <c r="R41" s="983"/>
      <c r="S41" s="983"/>
      <c r="T41" s="983"/>
      <c r="U41" s="983"/>
      <c r="V41" s="983"/>
      <c r="W41" s="983"/>
      <c r="X41" s="983"/>
      <c r="Y41" s="983"/>
      <c r="Z41" s="983"/>
      <c r="AA41" s="983"/>
      <c r="AB41" s="983"/>
      <c r="AC41" s="983"/>
      <c r="AD41" s="983"/>
      <c r="AE41" s="983"/>
      <c r="AF41" s="984"/>
    </row>
    <row r="42" spans="2:32" ht="27" customHeight="1">
      <c r="B42" s="982" t="s">
        <v>565</v>
      </c>
      <c r="C42" s="983"/>
      <c r="D42" s="983"/>
      <c r="E42" s="983"/>
      <c r="F42" s="983"/>
      <c r="G42" s="983"/>
      <c r="H42" s="983"/>
      <c r="I42" s="968">
        <v>600</v>
      </c>
      <c r="J42" s="969"/>
      <c r="K42" s="969"/>
      <c r="L42" s="970"/>
      <c r="M42" s="968">
        <v>0</v>
      </c>
      <c r="N42" s="969"/>
      <c r="O42" s="969"/>
      <c r="P42" s="970"/>
      <c r="Q42" s="983" t="s">
        <v>566</v>
      </c>
      <c r="R42" s="983"/>
      <c r="S42" s="983"/>
      <c r="T42" s="983"/>
      <c r="U42" s="983"/>
      <c r="V42" s="983"/>
      <c r="W42" s="983"/>
      <c r="X42" s="983"/>
      <c r="Y42" s="983"/>
      <c r="Z42" s="983"/>
      <c r="AA42" s="983"/>
      <c r="AB42" s="983"/>
      <c r="AC42" s="983"/>
      <c r="AD42" s="983"/>
      <c r="AE42" s="983"/>
      <c r="AF42" s="984"/>
    </row>
    <row r="43" spans="2:32" ht="27" customHeight="1">
      <c r="B43" s="982" t="s">
        <v>567</v>
      </c>
      <c r="C43" s="983"/>
      <c r="D43" s="983"/>
      <c r="E43" s="983"/>
      <c r="F43" s="983"/>
      <c r="G43" s="983"/>
      <c r="H43" s="983"/>
      <c r="I43" s="968">
        <v>600</v>
      </c>
      <c r="J43" s="969"/>
      <c r="K43" s="969"/>
      <c r="L43" s="970"/>
      <c r="M43" s="968">
        <v>0</v>
      </c>
      <c r="N43" s="969"/>
      <c r="O43" s="969"/>
      <c r="P43" s="970"/>
      <c r="Q43" s="983" t="s">
        <v>568</v>
      </c>
      <c r="R43" s="983"/>
      <c r="S43" s="983"/>
      <c r="T43" s="983"/>
      <c r="U43" s="983"/>
      <c r="V43" s="983"/>
      <c r="W43" s="983"/>
      <c r="X43" s="983"/>
      <c r="Y43" s="983"/>
      <c r="Z43" s="983"/>
      <c r="AA43" s="983"/>
      <c r="AB43" s="983"/>
      <c r="AC43" s="983"/>
      <c r="AD43" s="983"/>
      <c r="AE43" s="983"/>
      <c r="AF43" s="984"/>
    </row>
    <row r="44" spans="2:32" ht="27" customHeight="1">
      <c r="B44" s="982" t="s">
        <v>569</v>
      </c>
      <c r="C44" s="983"/>
      <c r="D44" s="983"/>
      <c r="E44" s="983"/>
      <c r="F44" s="983"/>
      <c r="G44" s="983"/>
      <c r="H44" s="983"/>
      <c r="I44" s="968">
        <v>800</v>
      </c>
      <c r="J44" s="969"/>
      <c r="K44" s="969"/>
      <c r="L44" s="970"/>
      <c r="M44" s="968">
        <v>0</v>
      </c>
      <c r="N44" s="969"/>
      <c r="O44" s="969"/>
      <c r="P44" s="970"/>
      <c r="Q44" s="983" t="s">
        <v>570</v>
      </c>
      <c r="R44" s="983"/>
      <c r="S44" s="983"/>
      <c r="T44" s="983"/>
      <c r="U44" s="983"/>
      <c r="V44" s="983"/>
      <c r="W44" s="983"/>
      <c r="X44" s="983"/>
      <c r="Y44" s="983"/>
      <c r="Z44" s="983"/>
      <c r="AA44" s="983"/>
      <c r="AB44" s="983"/>
      <c r="AC44" s="983"/>
      <c r="AD44" s="983"/>
      <c r="AE44" s="983"/>
      <c r="AF44" s="984"/>
    </row>
    <row r="45" spans="2:32" ht="27" customHeight="1">
      <c r="B45" s="982" t="s">
        <v>571</v>
      </c>
      <c r="C45" s="983"/>
      <c r="D45" s="983"/>
      <c r="E45" s="983"/>
      <c r="F45" s="983"/>
      <c r="G45" s="983"/>
      <c r="H45" s="983"/>
      <c r="I45" s="968">
        <v>850</v>
      </c>
      <c r="J45" s="969"/>
      <c r="K45" s="969"/>
      <c r="L45" s="970"/>
      <c r="M45" s="968">
        <v>0</v>
      </c>
      <c r="N45" s="969"/>
      <c r="O45" s="969"/>
      <c r="P45" s="970"/>
      <c r="Q45" s="983" t="s">
        <v>572</v>
      </c>
      <c r="R45" s="983"/>
      <c r="S45" s="983"/>
      <c r="T45" s="983"/>
      <c r="U45" s="983"/>
      <c r="V45" s="983"/>
      <c r="W45" s="983"/>
      <c r="X45" s="983"/>
      <c r="Y45" s="983"/>
      <c r="Z45" s="983"/>
      <c r="AA45" s="983"/>
      <c r="AB45" s="983"/>
      <c r="AC45" s="983"/>
      <c r="AD45" s="983"/>
      <c r="AE45" s="983"/>
      <c r="AF45" s="984"/>
    </row>
    <row r="46" spans="2:32" ht="27" customHeight="1">
      <c r="B46" s="982" t="s">
        <v>573</v>
      </c>
      <c r="C46" s="983"/>
      <c r="D46" s="983"/>
      <c r="E46" s="983"/>
      <c r="F46" s="983"/>
      <c r="G46" s="983"/>
      <c r="H46" s="983"/>
      <c r="I46" s="968">
        <v>410</v>
      </c>
      <c r="J46" s="969"/>
      <c r="K46" s="969"/>
      <c r="L46" s="970"/>
      <c r="M46" s="968">
        <v>0</v>
      </c>
      <c r="N46" s="969"/>
      <c r="O46" s="969"/>
      <c r="P46" s="970"/>
      <c r="Q46" s="983" t="s">
        <v>574</v>
      </c>
      <c r="R46" s="983"/>
      <c r="S46" s="983"/>
      <c r="T46" s="983"/>
      <c r="U46" s="983"/>
      <c r="V46" s="983"/>
      <c r="W46" s="983"/>
      <c r="X46" s="983"/>
      <c r="Y46" s="983"/>
      <c r="Z46" s="983"/>
      <c r="AA46" s="983"/>
      <c r="AB46" s="983"/>
      <c r="AC46" s="983"/>
      <c r="AD46" s="983"/>
      <c r="AE46" s="983"/>
      <c r="AF46" s="984"/>
    </row>
    <row r="47" spans="2:32" ht="27" customHeight="1">
      <c r="B47" s="966" t="s">
        <v>575</v>
      </c>
      <c r="C47" s="967"/>
      <c r="D47" s="967"/>
      <c r="E47" s="967"/>
      <c r="F47" s="967"/>
      <c r="G47" s="967"/>
      <c r="H47" s="977"/>
      <c r="I47" s="978">
        <f>SUM(I40:L46)</f>
        <v>5410</v>
      </c>
      <c r="J47" s="979"/>
      <c r="K47" s="979"/>
      <c r="L47" s="980"/>
      <c r="M47" s="978">
        <f>SUM(M40:P46)</f>
        <v>0</v>
      </c>
      <c r="N47" s="979"/>
      <c r="O47" s="979"/>
      <c r="P47" s="980"/>
      <c r="Q47" s="971" t="s">
        <v>576</v>
      </c>
      <c r="R47" s="971"/>
      <c r="S47" s="971"/>
      <c r="T47" s="971"/>
      <c r="U47" s="971"/>
      <c r="V47" s="972">
        <f>M26</f>
        <v>0</v>
      </c>
      <c r="W47" s="972"/>
      <c r="X47" s="981"/>
      <c r="Y47" s="97"/>
      <c r="Z47" s="98"/>
      <c r="AA47" s="964"/>
      <c r="AB47" s="964"/>
      <c r="AC47" s="964"/>
      <c r="AD47" s="964"/>
      <c r="AE47" s="964"/>
      <c r="AF47" s="965"/>
    </row>
    <row r="48" spans="2:32" ht="27" customHeight="1">
      <c r="B48" s="966" t="s">
        <v>577</v>
      </c>
      <c r="C48" s="967"/>
      <c r="D48" s="967"/>
      <c r="E48" s="967"/>
      <c r="F48" s="967"/>
      <c r="G48" s="967"/>
      <c r="H48" s="967"/>
      <c r="I48" s="968">
        <f>I47+I38</f>
        <v>21500</v>
      </c>
      <c r="J48" s="969"/>
      <c r="K48" s="969"/>
      <c r="L48" s="970"/>
      <c r="M48" s="968">
        <f>M47+M38</f>
        <v>0</v>
      </c>
      <c r="N48" s="969"/>
      <c r="O48" s="969"/>
      <c r="P48" s="970"/>
      <c r="Q48" s="971" t="s">
        <v>578</v>
      </c>
      <c r="R48" s="971"/>
      <c r="S48" s="971"/>
      <c r="T48" s="971"/>
      <c r="U48" s="971"/>
      <c r="V48" s="972">
        <f>M37+M47</f>
        <v>0</v>
      </c>
      <c r="W48" s="972"/>
      <c r="X48" s="972"/>
      <c r="Y48" s="973" t="s">
        <v>579</v>
      </c>
      <c r="Z48" s="973"/>
      <c r="AA48" s="973"/>
      <c r="AB48" s="973"/>
      <c r="AC48" s="974">
        <f>V47+V48</f>
        <v>0</v>
      </c>
      <c r="AD48" s="975"/>
      <c r="AE48" s="975"/>
      <c r="AF48" s="976"/>
    </row>
    <row r="49" spans="2:33" ht="24" customHeight="1">
      <c r="B49" s="99"/>
      <c r="C49" s="99"/>
    </row>
    <row r="50" spans="2:33" ht="24" customHeight="1">
      <c r="B50" s="963" t="s">
        <v>580</v>
      </c>
      <c r="C50" s="963"/>
      <c r="D50" s="963"/>
      <c r="E50" s="963"/>
      <c r="F50" s="963"/>
      <c r="G50" s="963"/>
      <c r="H50" s="963"/>
      <c r="I50" s="963"/>
      <c r="J50" s="963"/>
      <c r="K50" s="963"/>
      <c r="L50" s="963"/>
      <c r="M50" s="963"/>
      <c r="N50" s="963"/>
      <c r="O50" s="963"/>
      <c r="P50" s="963"/>
      <c r="Q50" s="963"/>
      <c r="R50" s="963"/>
      <c r="S50" s="963"/>
      <c r="T50" s="963"/>
      <c r="U50" s="963"/>
      <c r="V50" s="963"/>
      <c r="W50" s="963"/>
      <c r="X50" s="963"/>
      <c r="Y50" s="963"/>
      <c r="Z50" s="963"/>
      <c r="AA50" s="963"/>
      <c r="AB50" s="963"/>
      <c r="AC50" s="963"/>
      <c r="AD50" s="963"/>
      <c r="AE50" s="963"/>
      <c r="AF50" s="963"/>
      <c r="AG50" s="100"/>
    </row>
    <row r="51" spans="2:33" ht="24" customHeight="1">
      <c r="B51" s="99"/>
      <c r="C51" s="99"/>
    </row>
    <row r="52" spans="2:33" ht="24" customHeight="1">
      <c r="B52" s="99"/>
      <c r="C52" s="99"/>
    </row>
    <row r="53" spans="2:33" ht="24" customHeight="1">
      <c r="B53" s="99"/>
      <c r="C53" s="99"/>
    </row>
    <row r="54" spans="2:33" ht="24" customHeight="1">
      <c r="B54" s="99"/>
      <c r="C54" s="99"/>
    </row>
    <row r="55" spans="2:33" ht="24" customHeight="1">
      <c r="B55" s="99"/>
      <c r="C55" s="99"/>
    </row>
    <row r="56" spans="2:33" ht="24" customHeight="1">
      <c r="B56" s="99"/>
      <c r="C56" s="99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3"/>
      <c r="L61" s="93"/>
    </row>
    <row r="62" spans="2:33" ht="24" customHeight="1">
      <c r="K62" s="93"/>
      <c r="L62" s="93"/>
    </row>
    <row r="63" spans="2:33" ht="24" customHeight="1"/>
    <row r="64" spans="2:33" ht="24" customHeight="1"/>
    <row r="65" ht="24" customHeight="1"/>
  </sheetData>
  <mergeCells count="173">
    <mergeCell ref="AB3:AF3"/>
    <mergeCell ref="B6:F6"/>
    <mergeCell ref="M6:T6"/>
    <mergeCell ref="AA2:AA7"/>
    <mergeCell ref="AA1:AF1"/>
    <mergeCell ref="M1:W1"/>
    <mergeCell ref="B2:F4"/>
    <mergeCell ref="G2:T4"/>
    <mergeCell ref="U2:U7"/>
    <mergeCell ref="AB2:AF2"/>
    <mergeCell ref="AB4:AF4"/>
    <mergeCell ref="V2:Z4"/>
    <mergeCell ref="B8:F8"/>
    <mergeCell ref="G8:AF8"/>
    <mergeCell ref="G7:T7"/>
    <mergeCell ref="AB7:AF7"/>
    <mergeCell ref="AB6:AF6"/>
    <mergeCell ref="V5:Z7"/>
    <mergeCell ref="G5:T5"/>
    <mergeCell ref="AB5:AF5"/>
    <mergeCell ref="G6:I6"/>
    <mergeCell ref="J6:L6"/>
    <mergeCell ref="B5:F5"/>
    <mergeCell ref="B7:F7"/>
    <mergeCell ref="B11:H11"/>
    <mergeCell ref="I11:L11"/>
    <mergeCell ref="M11:P11"/>
    <mergeCell ref="Q11:AF11"/>
    <mergeCell ref="B10:H10"/>
    <mergeCell ref="I10:L10"/>
    <mergeCell ref="M10:P10"/>
    <mergeCell ref="Q10:AF10"/>
    <mergeCell ref="B12:H12"/>
    <mergeCell ref="I12:L12"/>
    <mergeCell ref="M12:P12"/>
    <mergeCell ref="Q12:AF12"/>
    <mergeCell ref="B13:H13"/>
    <mergeCell ref="I13:L13"/>
    <mergeCell ref="M13:P13"/>
    <mergeCell ref="Q13:AF13"/>
    <mergeCell ref="B14:H14"/>
    <mergeCell ref="I14:L14"/>
    <mergeCell ref="M14:P14"/>
    <mergeCell ref="Q14:AF14"/>
    <mergeCell ref="B15:H15"/>
    <mergeCell ref="I15:L15"/>
    <mergeCell ref="M15:P15"/>
    <mergeCell ref="Q15:AF15"/>
    <mergeCell ref="B16:H16"/>
    <mergeCell ref="I16:L16"/>
    <mergeCell ref="M16:P16"/>
    <mergeCell ref="Q16:AF16"/>
    <mergeCell ref="B17:H17"/>
    <mergeCell ref="I17:L17"/>
    <mergeCell ref="M17:P17"/>
    <mergeCell ref="Q17:AF17"/>
    <mergeCell ref="B18:H18"/>
    <mergeCell ref="I18:L18"/>
    <mergeCell ref="M18:P18"/>
    <mergeCell ref="Q18:AF18"/>
    <mergeCell ref="B19:H19"/>
    <mergeCell ref="I19:L19"/>
    <mergeCell ref="M19:P19"/>
    <mergeCell ref="Q19:AF19"/>
    <mergeCell ref="B20:H20"/>
    <mergeCell ref="I20:L20"/>
    <mergeCell ref="M20:P20"/>
    <mergeCell ref="Q20:AF20"/>
    <mergeCell ref="B21:H21"/>
    <mergeCell ref="I21:L21"/>
    <mergeCell ref="M21:P21"/>
    <mergeCell ref="Q21:AF21"/>
    <mergeCell ref="B22:H23"/>
    <mergeCell ref="I22:L23"/>
    <mergeCell ref="M22:P23"/>
    <mergeCell ref="Q22:AF22"/>
    <mergeCell ref="Q23:AF23"/>
    <mergeCell ref="B24:H25"/>
    <mergeCell ref="I24:L25"/>
    <mergeCell ref="M24:P25"/>
    <mergeCell ref="Q24:AF24"/>
    <mergeCell ref="Q25:AF25"/>
    <mergeCell ref="B26:H26"/>
    <mergeCell ref="I26:L26"/>
    <mergeCell ref="M26:P26"/>
    <mergeCell ref="Q26:AF26"/>
    <mergeCell ref="B28:H28"/>
    <mergeCell ref="I28:L28"/>
    <mergeCell ref="M28:P28"/>
    <mergeCell ref="Q28:AF28"/>
    <mergeCell ref="B29:H29"/>
    <mergeCell ref="I29:L29"/>
    <mergeCell ref="M29:P29"/>
    <mergeCell ref="Q29:AF29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45:H45"/>
    <mergeCell ref="I45:L45"/>
    <mergeCell ref="M45:P45"/>
    <mergeCell ref="Q45:AF45"/>
    <mergeCell ref="B46:H46"/>
    <mergeCell ref="I46:L46"/>
    <mergeCell ref="M46:P46"/>
    <mergeCell ref="Q46:AF46"/>
    <mergeCell ref="B43:H43"/>
    <mergeCell ref="I43:L43"/>
    <mergeCell ref="M43:P43"/>
    <mergeCell ref="Q43:AF43"/>
    <mergeCell ref="B44:H44"/>
    <mergeCell ref="I44:L44"/>
    <mergeCell ref="M44:P44"/>
    <mergeCell ref="B50:AF50"/>
    <mergeCell ref="AD47:AF47"/>
    <mergeCell ref="B48:H48"/>
    <mergeCell ref="I48:L48"/>
    <mergeCell ref="M48:P48"/>
    <mergeCell ref="Q48:U48"/>
    <mergeCell ref="V48:X48"/>
    <mergeCell ref="Y48:AB48"/>
    <mergeCell ref="AC48:AF48"/>
    <mergeCell ref="B47:H47"/>
    <mergeCell ref="I47:L47"/>
    <mergeCell ref="M47:P47"/>
    <mergeCell ref="Q47:U47"/>
    <mergeCell ref="V47:X47"/>
    <mergeCell ref="AA47:AC47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miyahara</cp:lastModifiedBy>
  <cp:lastPrinted>2023-08-21T07:34:27Z</cp:lastPrinted>
  <dcterms:created xsi:type="dcterms:W3CDTF">2020-04-21T23:49:19Z</dcterms:created>
  <dcterms:modified xsi:type="dcterms:W3CDTF">2023-08-21T07:34:34Z</dcterms:modified>
</cp:coreProperties>
</file>